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45" windowWidth="19440" windowHeight="11730" tabRatio="752"/>
  </bookViews>
  <sheets>
    <sheet name="Надеж 1.2 " sheetId="1" r:id="rId1"/>
    <sheet name="Кач 2.1(Ин)" sheetId="2" r:id="rId2"/>
    <sheet name="Кач2.2 (Ис)" sheetId="3" r:id="rId3"/>
    <sheet name="Кач2.3(Рс)" sheetId="4" r:id="rId4"/>
    <sheet name="СВОД кач 2.4 п" sheetId="5" r:id="rId5"/>
    <sheet name="ТП ф 3.1" sheetId="6" r:id="rId6"/>
    <sheet name="ТП ф 3.2" sheetId="7" r:id="rId7"/>
    <sheet name="ТП ф 3.3" sheetId="8" r:id="rId8"/>
    <sheet name="СВОД ТП" sheetId="9" r:id="rId9"/>
    <sheet name="Лист1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1" hidden="1">'Кач 2.1(Ин)'!$A$10:$S$29</definedName>
    <definedName name="_xlnm._FilterDatabase" localSheetId="3" hidden="1">'Кач2.3(Рс)'!$A$10:$S$30</definedName>
    <definedName name="P1_SC_PROT1" localSheetId="7" hidden="1">'[1]Баланс энергии'!$B$14:$B$15,'[1]Баланс энергии'!$D$8:$G$9,'[1]Баланс энергии'!$D$14:$G$15,'[1]Баланс энергии'!#REF!,'[1]Баланс энергии'!#REF!</definedName>
    <definedName name="P1_SC_PROT1" hidden="1">'[1]Баланс энергии'!$B$14:$B$15,'[1]Баланс энергии'!$D$8:$G$9,'[1]Баланс энергии'!$D$14:$G$15,'[1]Баланс энергии'!#REF!,'[1]Баланс энергии'!#REF!</definedName>
    <definedName name="P1_SC_PROT10" hidden="1">'[1]Ремонты 2011'!$G$19,'[1]Ремонты 2011'!$B$19:$D$19,'[1]Ремонты 2011'!$A$15:$G$17,'[1]Ремонты 2011'!$A$9:$E$11,'[1]Ремонты 2011'!$A$3:$G$3</definedName>
    <definedName name="P1_SC_PROT14" hidden="1">[1]Общеэксплуатационные!$C$11:$C$13,[1]Общеэксплуатационные!$E$11:$F$13,[1]Общеэксплуатационные!$D$15,[1]Общеэксплуатационные!$B$15</definedName>
    <definedName name="P1_SC_PROT15" hidden="1">'[1]П.1.20. расшифровка КВЛ 2010'!$A$17:$A$18,'[1]П.1.20. расшифровка КВЛ 2010'!$A$21:$A$22,'[1]П.1.20. расшифровка КВЛ 2010'!$A$25:$A$26</definedName>
    <definedName name="P1_SC_PROT17" hidden="1">'[1]соц характер'!$A$3:$F$3,'[1]соц характер'!$A$14:$A$15,'[1]соц характер'!$A$19:$A$21,'[1]соц характер'!$C$10:$C$11,'[1]соц характер'!$E$10:$F$11</definedName>
    <definedName name="P1_SC_PROT2" localSheetId="7" hidden="1">'[1]Баланс мощности'!#REF!,'[1]Баланс мощности'!#REF!,'[1]Баланс мощности'!#REF!,'[1]Баланс мощности'!#REF!,'[1]Баланс мощности'!#REF!</definedName>
    <definedName name="P1_SC_PROT2" hidden="1">'[1]Баланс мощности'!#REF!,'[1]Баланс мощности'!#REF!,'[1]Баланс мощности'!#REF!,'[1]Баланс мощности'!#REF!,'[1]Баланс мощности'!#REF!</definedName>
    <definedName name="P1_SC_PROT26" hidden="1">'[1]П.1.20. расшифровка КВЛ 2010'!$A$17:$A$18,'[1]П.1.20. расшифровка КВЛ 2010'!$A$21:$A$22,'[1]П.1.20. расшифровка КВЛ 2010'!$A$25:$A$26</definedName>
    <definedName name="P1_SC_PROT5" hidden="1">'[1]амортизация по уровням напряжен'!$I$10:$I$13,'[1]амортизация по уровням напряжен'!$I$15:$I$18,'[1]амортизация по уровням напряжен'!$D$15:$F$18</definedName>
    <definedName name="P1_SC_PROT7" hidden="1">'[1]П.1.16. оплата труда'!$E$29:$E$30,'[1]П.1.16. оплата труда'!$D$28,'[1]П.1.16. оплата труда'!$F$28,'[1]П.1.16. оплата труда'!$G$27</definedName>
    <definedName name="P1_SCOPE_PROT1" localSheetId="7" hidden="1">#REF!,#REF!,#REF!,#REF!,#REF!</definedName>
    <definedName name="P1_SCOPE_PROT1" hidden="1">#REF!,#REF!,#REF!,#REF!,#REF!</definedName>
    <definedName name="P1_SCOPE_PROT13" localSheetId="7" hidden="1">#REF!,#REF!,#REF!,#REF!,#REF!,#REF!,#REF!,#REF!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localSheetId="7" hidden="1">#REF!,#REF!,#REF!,#REF!,#REF!,#REF!</definedName>
    <definedName name="P1_SCOPE_PROT16" hidden="1">#REF!,#REF!,#REF!,#REF!,#REF!,#REF!</definedName>
    <definedName name="P1_SCOPE_PROT2" localSheetId="7" hidden="1">#REF!,#REF!,#REF!,#REF!,#REF!</definedName>
    <definedName name="P1_SCOPE_PROT2" hidden="1">#REF!,#REF!,#REF!,#REF!,#REF!</definedName>
    <definedName name="P1_SCOPE_PROT22" hidden="1">#REF!,#REF!,#REF!,#REF!,#REF!,#REF!,#REF!</definedName>
    <definedName name="P1_SCOPE_PROT27" localSheetId="7" hidden="1">#REF!,#REF!,#REF!,#REF!,#REF!,#REF!</definedName>
    <definedName name="P1_SCOPE_PROT27" hidden="1">#REF!,#REF!,#REF!,#REF!,#REF!,#REF!</definedName>
    <definedName name="P1_SCOPE_PROT34" hidden="1">#REF!,#REF!,#REF!,#REF!,#REF!,#REF!</definedName>
    <definedName name="P1_SCOPE_PROT5" hidden="1">#REF!,#REF!,#REF!</definedName>
    <definedName name="P1_SCOPE_PROT8" localSheetId="7" hidden="1">#REF!,#REF!,#REF!,#REF!</definedName>
    <definedName name="P1_SCOPE_PROT8" hidden="1">#REF!,#REF!,#REF!,#REF!</definedName>
    <definedName name="P2_SC_PROT1" localSheetId="7" hidden="1">'[1]Баланс энергии'!#REF!,'[1]Баланс энергии'!#REF!,'[1]Баланс энергии'!#REF!,'[1]Баланс энергии'!#REF!,'[1]Баланс энергии'!#REF!</definedName>
    <definedName name="P2_SC_PROT1" hidden="1">'[1]Баланс энергии'!#REF!,'[1]Баланс энергии'!#REF!,'[1]Баланс энергии'!#REF!,'[1]Баланс энергии'!#REF!,'[1]Баланс энергии'!#REF!</definedName>
    <definedName name="P2_SC_PROT15" hidden="1">'[1]П.1.20. расшифровка КВЛ 2010'!$A$29:$A$30,'[1]П.1.20. расшифровка КВЛ 2010'!$A$33:$A$34,'[1]П.1.20. расшифровка КВЛ 2010'!$A$37:$A$38</definedName>
    <definedName name="P2_SC_PROT17" hidden="1">'[1]соц характер'!$C$14:$C$15,'[1]соц характер'!$E$14:$F$15,'[1]соц характер'!$C$17,'[1]соц характер'!$E$17:$F$17,'[1]соц характер'!$C$19:$C$20</definedName>
    <definedName name="P2_SC_PROT2" localSheetId="7" hidden="1">'[1]Баланс мощности'!#REF!,'[1]Баланс мощности'!#REF!,'[1]Баланс мощности'!#REF!,'[1]Баланс мощности'!#REF!,'[1]Баланс мощности'!#REF!</definedName>
    <definedName name="P2_SC_PROT2" hidden="1">'[1]Баланс мощности'!#REF!,'[1]Баланс мощности'!#REF!,'[1]Баланс мощности'!#REF!,'[1]Баланс мощности'!#REF!,'[1]Баланс мощности'!#REF!</definedName>
    <definedName name="P2_SC_PROT26" hidden="1">'[1]П.1.20. расшифровка КВЛ 2010'!$A$29:$A$30,'[1]П.1.20. расшифровка КВЛ 2010'!$A$33:$A$34,'[1]П.1.20. расшифровка КВЛ 2010'!$A$37:$A$38</definedName>
    <definedName name="P2_SC_PROT7" hidden="1">'[1]П.1.16. оплата труда'!$F$25,'[1]П.1.16. оплата труда'!$D$25,'[1]П.1.16. оплата труда'!$D$22,'[1]П.1.16. оплата труда'!$G$24,'[1]П.1.16. оплата труда'!$F$22</definedName>
    <definedName name="P2_SCOPE_PROT1" hidden="1">#REF!,#REF!,#REF!,#REF!,#REF!</definedName>
    <definedName name="P2_SCOPE_PROT13" localSheetId="7" hidden="1">#REF!,#REF!,#REF!,#REF!,#REF!,#REF!,#REF!,#REF!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#REF!,#REF!,#REF!,#REF!,#REF!</definedName>
    <definedName name="P2_SCOPE_PROT22" hidden="1">#REF!,#REF!,#REF!,#REF!,#REF!,#REF!</definedName>
    <definedName name="P2_SCOPE_PROT27" localSheetId="7" hidden="1">#REF!,#REF!,#REF!,#REF!,#REF!,#REF!</definedName>
    <definedName name="P2_SCOPE_PROT27" hidden="1">#REF!,#REF!,#REF!,#REF!,#REF!,#REF!</definedName>
    <definedName name="P2_SCOPE_PROT5" hidden="1">#REF!,#REF!,#REF!</definedName>
    <definedName name="P2_SCOPE_PROT8" localSheetId="7" hidden="1">#REF!,#REF!,#REF!,#REF!</definedName>
    <definedName name="P2_SCOPE_PROT8" hidden="1">#REF!,#REF!,#REF!,#REF!</definedName>
    <definedName name="P3_SC_PROT1" localSheetId="7" hidden="1">'[1]Баланс энергии'!#REF!,'[1]Баланс энергии'!#REF!,'[1]Баланс энергии'!#REF!,'[1]Баланс энергии'!#REF!,'[1]Баланс энергии'!#REF!</definedName>
    <definedName name="P3_SC_PROT1" hidden="1">'[1]Баланс энергии'!#REF!,'[1]Баланс энергии'!#REF!,'[1]Баланс энергии'!#REF!,'[1]Баланс энергии'!#REF!,'[1]Баланс энергии'!#REF!</definedName>
    <definedName name="P3_SC_PROT15" hidden="1">'[1]П.1.20. расшифровка КВЛ 2010'!$B$43,'[1]П.1.20. расшифровка КВЛ 2010'!$C$37:$G$38,'[1]П.1.20. расшифровка КВЛ 2010'!$C$33:$G$34</definedName>
    <definedName name="P3_SC_PROT2" localSheetId="7" hidden="1">'[1]Баланс мощности'!#REF!,'[1]Баланс мощности'!#REF!,'[1]Баланс мощности'!#REF!,'[1]Баланс мощности'!#REF!,'[1]Баланс мощности'!#REF!</definedName>
    <definedName name="P3_SC_PROT2" hidden="1">'[1]Баланс мощности'!#REF!,'[1]Баланс мощности'!#REF!,'[1]Баланс мощности'!#REF!,'[1]Баланс мощности'!#REF!,'[1]Баланс мощности'!#REF!</definedName>
    <definedName name="P3_SC_PROT26" hidden="1">'[1]П.1.20. расшифровка КВЛ 2010'!$B$43,'[1]П.1.20. расшифровка КВЛ 2010'!$C$37:$G$38,'[1]П.1.20. расшифровка КВЛ 2010'!$C$33:$G$34</definedName>
    <definedName name="P3_SC_PROT7" hidden="1">'[1]П.1.16. оплата труда'!$G$21,'[1]П.1.16. оплата труда'!$F$19,'[1]П.1.16. оплата труда'!$D$19,'[1]П.1.16. оплата труда'!$G$18,'[1]П.1.16. оплата труда'!$F$16</definedName>
    <definedName name="P3_SCOPE_PROT1" hidden="1">#REF!,#REF!,#REF!,#REF!,#REF!</definedName>
    <definedName name="P3_SCOPE_PROT14" localSheetId="7" hidden="1">#REF!,#REF!,#REF!,#REF!,#REF!,#REF!,#REF!,#REF!,#REF!</definedName>
    <definedName name="P3_SCOPE_PROT14" hidden="1">#REF!,#REF!,#REF!,#REF!,#REF!,#REF!,#REF!,#REF!,#REF!</definedName>
    <definedName name="P3_SCOPE_PROT2" hidden="1">#REF!,#REF!,#REF!,#REF!,#REF!</definedName>
    <definedName name="P3_SCOPE_PROT8" localSheetId="7" hidden="1">#REF!,#REF!,#REF!,#REF!,#REF!</definedName>
    <definedName name="P3_SCOPE_PROT8" hidden="1">#REF!,#REF!,#REF!,#REF!,#REF!</definedName>
    <definedName name="P4_SC_PROT1" localSheetId="7" hidden="1">'[1]Баланс энергии'!#REF!,'[1]Баланс энергии'!#REF!,'[1]Баланс энергии'!#REF!,'[1]Баланс энергии'!#REF!,'[1]Баланс энергии'!#REF!</definedName>
    <definedName name="P4_SC_PROT1" hidden="1">'[1]Баланс энергии'!#REF!,'[1]Баланс энергии'!#REF!,'[1]Баланс энергии'!#REF!,'[1]Баланс энергии'!#REF!,'[1]Баланс энергии'!#REF!</definedName>
    <definedName name="P4_SC_PROT15" hidden="1">'[1]П.1.20. расшифровка КВЛ 2010'!$C$29:$G$30,'[1]П.1.20. расшифровка КВЛ 2010'!$C$25:$G$26,'[1]П.1.20. расшифровка КВЛ 2010'!$C$21:$G$22</definedName>
    <definedName name="P4_SC_PROT2" localSheetId="7" hidden="1">'[1]Баланс мощности'!#REF!,'[1]Баланс мощности'!#REF!,'[1]Баланс мощности'!#REF!,'[1]Баланс мощности'!#REF!,'[1]Баланс мощности'!#REF!</definedName>
    <definedName name="P4_SC_PROT2" hidden="1">'[1]Баланс мощности'!#REF!,'[1]Баланс мощности'!#REF!,'[1]Баланс мощности'!#REF!,'[1]Баланс мощности'!#REF!,'[1]Баланс мощности'!#REF!</definedName>
    <definedName name="P4_SC_PROT26" hidden="1">'[1]П.1.20. расшифровка КВЛ 2010'!$C$29:$G$30,'[1]П.1.20. расшифровка КВЛ 2010'!$C$25:$G$26,'[1]П.1.20. расшифровка КВЛ 2010'!$C$21:$G$22</definedName>
    <definedName name="P4_SC_PROT7" hidden="1">'[1]П.1.16. оплата труда'!$D$16,'[1]П.1.16. оплата труда'!$D$13,'[1]П.1.16. оплата труда'!$F$13,'[1]П.1.16. оплата труда'!$G$15,'[1]П.1.16. оплата труда'!$G$12</definedName>
    <definedName name="P4_SCOPE_PROT1" localSheetId="7" hidden="1">#REF!,#REF!,#REF!,#REF!,#REF!</definedName>
    <definedName name="P4_SCOPE_PROT1" hidden="1">#REF!,#REF!,#REF!,#REF!,#REF!</definedName>
    <definedName name="P4_SCOPE_PROT14" localSheetId="7" hidden="1">#REF!,#REF!,#REF!,#REF!,#REF!,#REF!,#REF!,#REF!,#REF!</definedName>
    <definedName name="P4_SCOPE_PROT14" hidden="1">#REF!,#REF!,#REF!,#REF!,#REF!,#REF!,#REF!,#REF!,#REF!</definedName>
    <definedName name="P4_SCOPE_PROT2" hidden="1">#REF!,#REF!,#REF!,#REF!,#REF!</definedName>
    <definedName name="P4_SCOPE_PROT8" localSheetId="7" hidden="1">#REF!,#REF!,#REF!,#REF!,#REF!</definedName>
    <definedName name="P4_SCOPE_PROT8" hidden="1">#REF!,#REF!,#REF!,#REF!,#REF!</definedName>
    <definedName name="P5_SC_PROT1" localSheetId="7" hidden="1">'[1]Баланс энергии'!#REF!,'[1]Баланс энергии'!#REF!,'[1]Баланс энергии'!#REF!,'[1]Баланс энергии'!#REF!,'[1]Баланс энергии'!#REF!</definedName>
    <definedName name="P5_SC_PROT1" hidden="1">'[1]Баланс энергии'!#REF!,'[1]Баланс энергии'!#REF!,'[1]Баланс энергии'!#REF!,'[1]Баланс энергии'!#REF!,'[1]Баланс энергии'!#REF!</definedName>
    <definedName name="P5_SC_PROT15" hidden="1">'[1]П.1.20. расшифровка КВЛ 2010'!$C$17:$G$18,'[1]П.1.20. расшифровка КВЛ 2010'!$C$12:$G$14,'[1]П.1.20. расшифровка КВЛ 2010'!$A$4:$G$4</definedName>
    <definedName name="P5_SC_PROT26" hidden="1">'[1]П.1.20. расшифровка КВЛ 2010'!$C$17:$G$18,'[1]П.1.20. расшифровка КВЛ 2010'!$C$12:$G$14,'[1]П.1.20. расшифровка КВЛ 2010'!$A$4:$G$4</definedName>
    <definedName name="P5_SC_PROT7" hidden="1">'[1]П.1.16. оплата труда'!$F$10:$G$10,'[1]П.1.16. оплата труда'!$D$10,'[1]П.1.16. оплата труда'!$C$8:$G$8,'[1]П.1.16. оплата труда'!$C$29:$C$30,P1_SC_PROT7</definedName>
    <definedName name="P5_SCOPE_PROT1" localSheetId="7" hidden="1">#REF!,#REF!,#REF!,#REF!,#REF!</definedName>
    <definedName name="P5_SCOPE_PROT1" hidden="1">#REF!,#REF!,#REF!,#REF!,#REF!</definedName>
    <definedName name="P5_SCOPE_PROT2" localSheetId="7" hidden="1">#REF!,#REF!,#REF!,#REF!,#REF!</definedName>
    <definedName name="P5_SCOPE_PROT2" hidden="1">#REF!,#REF!,#REF!,#REF!,#REF!</definedName>
    <definedName name="P5_SCOPE_PROT8" localSheetId="7" hidden="1">#REF!,#REF!,#REF!,#REF!,#REF!</definedName>
    <definedName name="P5_SCOPE_PROT8" hidden="1">#REF!,#REF!,#REF!,#REF!,#REF!</definedName>
    <definedName name="P6_SC_PROT1" localSheetId="7" hidden="1">'[1]Баланс энергии'!#REF!,'[1]Баланс энергии'!#REF!,'[1]Баланс энергии'!#REF!,'[1]Баланс энергии'!$B$8:$B$9,'ТП ф 3.3'!P1_SC_PROT1,'ТП ф 3.3'!P2_SC_PROT1</definedName>
    <definedName name="P6_SC_PROT1" hidden="1">'[1]Баланс энергии'!#REF!,'[1]Баланс энергии'!#REF!,'[1]Баланс энергии'!#REF!,'[1]Баланс энергии'!$B$8:$B$9,P1_SC_PROT1,P2_SC_PROT1</definedName>
    <definedName name="P6_SCOPE_PROT1" localSheetId="7" hidden="1">#REF!,#REF!,#REF!,#REF!,'ТП ф 3.3'!P1_SCOPE_PROT1,[2]!P2_SCOPE_PROT1</definedName>
    <definedName name="P6_SCOPE_PROT1" hidden="1">#REF!,#REF!,#REF!,#REF!,P1_SCOPE_PROT1,P2_SCOPE_PROT1</definedName>
    <definedName name="P6_SCOPE_PROT8" localSheetId="7" hidden="1">#REF!,#REF!,#REF!,#REF!</definedName>
    <definedName name="P6_SCOPE_PROT8" hidden="1">#REF!,#REF!,#REF!,#REF!</definedName>
    <definedName name="SC_PROT1" localSheetId="7">'ТП ф 3.3'!P3_SC_PROT1,'ТП ф 3.3'!P4_SC_PROT1,'ТП ф 3.3'!P5_SC_PROT1,'ТП ф 3.3'!P6_SC_PROT1</definedName>
    <definedName name="SC_PROT1">P3_SC_PROT1,P4_SC_PROT1,P5_SC_PROT1,P6_SC_PROT1</definedName>
    <definedName name="SC_PROT10">'[1]Ремонты 2011'!$G$9:$G$11,P1_SC_PROT10</definedName>
    <definedName name="SC_PROT11">'[1]Сводная ремонт'!$F$10:$F$11,'[1]Сводная ремонт'!$C$14:$F$15,'[1]Сводная ремонт'!$D$10:$D$11</definedName>
    <definedName name="SC_PROT12">[1]Проч.прямые!$A$3:$F$3,[1]Проч.прямые!$A$11:$F$13</definedName>
    <definedName name="SC_PROT13">#REF!,#REF!,#REF!,#REF!,#REF!,#REF!</definedName>
    <definedName name="SC_PROT14">[1]Общеэксплуатационные!$A$3:$F$3,[1]Общеэксплуатационные!$A$11:$A$13,P1_SC_PROT14</definedName>
    <definedName name="SC_PROT15">'[1]П.1.20. расшифровка КВЛ 2010'!$A$12:$A$14,P1_SC_PROT15,P2_SC_PROT15,P3_SC_PROT15,P4_SC_PROT15,P5_SC_PROT15</definedName>
    <definedName name="SC_PROT16">'[1]КВЛ Сводная'!$B$8:$E$11,'[1]КВЛ Сводная'!$A$3:$F$3</definedName>
    <definedName name="SC_PROT17">'[1]соц характер'!$E$19:$F$20,'[1]соц характер'!$B$22,'[1]соц характер'!$D$22,'[1]соц характер'!$A$10:$A$11,P1_SC_PROT17,P2_SC_PROT17</definedName>
    <definedName name="SC_PROT18">'[1]Н на Им'!$B$10,'[1]Н на Им'!$D$10,'[1]Н на Им'!$E$8:$F$9,'[1]Н на Им'!$F$11:$F$15,'[1]Н на Им'!$C$8:$C$9</definedName>
    <definedName name="SC_PROT19">'[1]П.1.18. Калькуляция'!$C$23:$G$23,'[1]П.1.18. Калькуляция'!$A$3:$G$3,'[1]П.1.18. Калькуляция'!$C$13:$F$16</definedName>
    <definedName name="SC_PROT2" localSheetId="7">'ТП ф 3.3'!P1_SC_PROT2,'ТП ф 3.3'!P2_SC_PROT2,'ТП ф 3.3'!P3_SC_PROT2,'ТП ф 3.3'!P4_SC_PROT2</definedName>
    <definedName name="SC_PROT2">P1_SC_PROT2,P2_SC_PROT2,P3_SC_PROT2,P4_SC_PROT2</definedName>
    <definedName name="SC_PROT20">'[1]П.1.21 Прибыль'!$C$8:$F$11,'[1]П.1.21 Прибыль'!$A$3:$H$3</definedName>
    <definedName name="SC_PROT21" localSheetId="7">[1]П.1.24!#REF!,[1]П.1.24!#REF!,[1]П.1.24!#REF!</definedName>
    <definedName name="SC_PROT21">[1]П.1.24!#REF!,[1]П.1.24!#REF!,[1]П.1.24!#REF!</definedName>
    <definedName name="SC_PROT22" localSheetId="7">[1]П.1.25!#REF!,[1]П.1.25!#REF!</definedName>
    <definedName name="SC_PROT22">[1]П.1.25!#REF!,[1]П.1.25!#REF!</definedName>
    <definedName name="SC_PROT3">[1]П2.1!$G$29:$G$38,[1]П2.1!$G$8:$G$27,[1]П2.1!$G$41:$G$44</definedName>
    <definedName name="SC_PROT5">'[1]амортизация по уровням напряжен'!$D$20:$F$23,'[1]амортизация по уровням напряжен'!$I$20:$I$23,'[1]амортизация по уровням напряжен'!$D$10:$F$13,P1_SC_PROT5</definedName>
    <definedName name="SC_PROT6">[1]П.1.17!$C$8:$G$10,[1]П.1.17!$C$14:$G$14</definedName>
    <definedName name="SC_PROT7">P2_SC_PROT7,P3_SC_PROT7,P4_SC_PROT7,P5_SC_PROT7</definedName>
    <definedName name="SC_PROT9">[1]материалы!$D$12,[1]материалы!$C$9:$C$10,[1]материалы!$E$9:$F$10,[1]материалы!$A$9:$A$10,[1]материалы!$B$12</definedName>
    <definedName name="SCOPE_DIP1_1" localSheetId="7">#REF!</definedName>
    <definedName name="SCOPE_DIP1_1">#REF!</definedName>
    <definedName name="SCOPE_DIP1_2" localSheetId="7">#REF!</definedName>
    <definedName name="SCOPE_DIP1_2">#REF!</definedName>
    <definedName name="SCOPE_PROT1" localSheetId="7">[2]!P3_SCOPE_PROT1,'ТП ф 3.3'!P4_SCOPE_PROT1,'ТП ф 3.3'!P5_SCOPE_PROT1,'ТП ф 3.3'!P6_SCOPE_PROT1</definedName>
    <definedName name="SCOPE_PROT1">P3_SCOPE_PROT1,P4_SCOPE_PROT1,P5_SCOPE_PROT1,P6_SCOPE_PROT1</definedName>
    <definedName name="SCOPE_PROT10" localSheetId="7">#REF!,#REF!,#REF!,#REF!,#REF!,#REF!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 localSheetId="7">#REF!,#REF!,'ТП ф 3.3'!P1_SCOPE_PROT13,'ТП ф 3.3'!P2_SCOPE_PROT13</definedName>
    <definedName name="SCOPE_PROT13">#REF!,#REF!,P1_SCOPE_PROT13,P2_SCOPE_PROT13</definedName>
    <definedName name="SCOPE_PROT14" localSheetId="7">#REF!,#REF!,#REF!,[2]!P1_SCOPE_PROT14,[2]!P2_SCOPE_PROT14,'ТП ф 3.3'!P3_SCOPE_PROT14,'ТП ф 3.3'!P4_SCOPE_PROT14</definedName>
    <definedName name="SCOPE_PROT14">#REF!,#REF!,#REF!,P1_SCOPE_PROT14,P2_SCOPE_PROT14,P3_SCOPE_PROT14,P4_SCOPE_PROT14</definedName>
    <definedName name="SCOPE_PROT15">#REF!,#REF!</definedName>
    <definedName name="SCOPE_PROT16" localSheetId="7">#REF!,#REF!,#REF!,'ТП ф 3.3'!P1_SCOPE_PROT16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 localSheetId="7">'ТП ф 3.3'!P1_SCOPE_PROT2,[2]!P2_SCOPE_PROT2,[2]!P3_SCOPE_PROT2,[2]!P4_SCOPE_PROT2,'ТП ф 3.3'!P5_SCOPE_PROT2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 localSheetId="7">#REF!,#REF!,#REF!,#REF!,#REF!</definedName>
    <definedName name="SCOPE_PROT25">#REF!,#REF!,#REF!,#REF!,#REF!</definedName>
    <definedName name="SCOPE_PROT26" localSheetId="7">#REF!,#REF!,#REF!,#REF!,#REF!</definedName>
    <definedName name="SCOPE_PROT26">#REF!,#REF!,#REF!,#REF!,#REF!</definedName>
    <definedName name="SCOPE_PROT27" localSheetId="7">#REF!,#REF!,#REF!,#REF!,#REF!,'ТП ф 3.3'!P1_SCOPE_PROT27,'ТП ф 3.3'!P2_SCOPE_PROT27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 localSheetId="7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 localSheetId="7">#REF!,#REF!,#REF!</definedName>
    <definedName name="SCOPE_PROT35">#REF!,#REF!,#REF!</definedName>
    <definedName name="SCOPE_PROT36" localSheetId="7">#REF!,#REF!</definedName>
    <definedName name="SCOPE_PROT36">#REF!,#REF!</definedName>
    <definedName name="SCOPE_PROT37" localSheetId="7">#REF!,#REF!,#REF!</definedName>
    <definedName name="SCOPE_PROT37">#REF!,#REF!,#REF!</definedName>
    <definedName name="SCOPE_PROT38" localSheetId="7">#REF!,#REF!,#REF!</definedName>
    <definedName name="SCOPE_PROT38">#REF!,#REF!,#REF!</definedName>
    <definedName name="SCOPE_PROT4" localSheetId="7">#REF!</definedName>
    <definedName name="SCOPE_PROT4">#REF!</definedName>
    <definedName name="SCOPE_PROT5">P1_SCOPE_PROT5,P2_SCOPE_PROT5</definedName>
    <definedName name="SCOPE_PROT6">#REF!,#REF!,#REF!</definedName>
    <definedName name="SCOPE_PROT7">#REF!,#REF!,#REF!,#REF!,#REF!</definedName>
    <definedName name="SCOPE_PROT8" localSheetId="7">#REF!,'ТП ф 3.3'!P1_SCOPE_PROT8,'ТП ф 3.3'!P2_SCOPE_PROT8,'ТП ф 3.3'!P3_SCOPE_PROT8,'ТП ф 3.3'!P4_SCOPE_PROT8,'ТП ф 3.3'!P5_SCOPE_PROT8,'ТП ф 3.3'!P6_SCOPE_PROT8</definedName>
    <definedName name="SCOPE_PROT8">#REF!,P1_SCOPE_PROT8,P2_SCOPE_PROT8,P3_SCOPE_PROT8,P4_SCOPE_PROT8,P5_SCOPE_PROT8,P6_SCOPE_PROT8</definedName>
    <definedName name="SCOPE_PROT9" localSheetId="7">#REF!</definedName>
    <definedName name="SCOPE_PROT9">#REF!</definedName>
    <definedName name="T3?L1.4.1" localSheetId="7">#REF!</definedName>
    <definedName name="T3?L1.4.1">#REF!</definedName>
    <definedName name="T3?L1.5.1" localSheetId="7">#REF!</definedName>
    <definedName name="T3?L1.5.1">#REF!</definedName>
    <definedName name="vvvv" localSheetId="7" hidden="1">#REF!,#REF!,#REF!,#REF!,#REF!,#REF!,#REF!,#REF!</definedName>
    <definedName name="vvvv" hidden="1">#REF!,#REF!,#REF!,#REF!,#REF!,#REF!,#REF!,#REF!</definedName>
    <definedName name="БазовыйПериод">[3]Заголовок!$B$15</definedName>
    <definedName name="_xlnm.Print_Titles" localSheetId="1">'Кач 2.1(Ин)'!$8:$10</definedName>
    <definedName name="_xlnm.Print_Titles" localSheetId="3">'Кач2.3(Рс)'!$8:$10</definedName>
    <definedName name="ЗП1">[4]Лист13!$A$2</definedName>
    <definedName name="ЗП2">[4]Лист13!$B$2</definedName>
    <definedName name="ЗП3">[4]Лист13!$C$2</definedName>
    <definedName name="ЗП4">[4]Лист13!$D$2</definedName>
    <definedName name="название" localSheetId="7">#REF!</definedName>
    <definedName name="название">#REF!</definedName>
    <definedName name="_xlnm.Print_Area" localSheetId="1">'Кач 2.1(Ин)'!$A$1:$W$34</definedName>
    <definedName name="_xlnm.Print_Area" localSheetId="2">'Кач2.2 (Ис)'!$A$1:$X$29</definedName>
    <definedName name="_xlnm.Print_Area" localSheetId="3">'Кач2.3(Рс)'!$A$1:$W$34</definedName>
    <definedName name="_xlnm.Print_Area" localSheetId="0">'Надеж 1.2 '!$A$1:$Q$20</definedName>
    <definedName name="_xlnm.Print_Area" localSheetId="4">'СВОД кач 2.4 п'!$A$1:$I$47</definedName>
    <definedName name="_xlnm.Print_Area" localSheetId="5">'ТП ф 3.1'!$A$9:$J$30</definedName>
    <definedName name="ОтпускЭлектроэнергииИтогоБаз">'[3]6'!$C$15</definedName>
    <definedName name="ОтпускЭлектроэнергииИтогоРег">'[3]6'!$C$24</definedName>
    <definedName name="ПериодРегулирования">[3]Заголовок!$B$14</definedName>
  </definedNames>
  <calcPr calcId="124519" refMode="R1C1"/>
</workbook>
</file>

<file path=xl/calcChain.xml><?xml version="1.0" encoding="utf-8"?>
<calcChain xmlns="http://schemas.openxmlformats.org/spreadsheetml/2006/main">
  <c r="H44" i="5"/>
  <c r="H29"/>
  <c r="H20"/>
  <c r="H6"/>
  <c r="J12" i="1" l="1"/>
  <c r="P25" i="3"/>
  <c r="O25"/>
  <c r="N25"/>
  <c r="M25"/>
  <c r="N17"/>
  <c r="O14"/>
  <c r="P14"/>
  <c r="P16"/>
  <c r="O16"/>
  <c r="N16"/>
  <c r="M16"/>
  <c r="M15"/>
  <c r="N15"/>
  <c r="O15"/>
  <c r="O13"/>
  <c r="N14"/>
  <c r="N13"/>
  <c r="P13"/>
  <c r="M13"/>
  <c r="M19"/>
  <c r="P15"/>
  <c r="V21" i="4"/>
  <c r="G22"/>
  <c r="I22"/>
  <c r="K22"/>
  <c r="O22"/>
  <c r="P29"/>
  <c r="P28"/>
  <c r="P27"/>
  <c r="P26"/>
  <c r="P25"/>
  <c r="P24"/>
  <c r="P21"/>
  <c r="P20"/>
  <c r="J18"/>
  <c r="P18"/>
  <c r="P17"/>
  <c r="P16"/>
  <c r="P15"/>
  <c r="P14"/>
  <c r="P13"/>
  <c r="O13"/>
  <c r="P11"/>
  <c r="O11"/>
  <c r="V27"/>
  <c r="V19"/>
  <c r="V12"/>
  <c r="J28"/>
  <c r="J23"/>
  <c r="J22"/>
  <c r="J20"/>
  <c r="J16" i="2"/>
  <c r="J14"/>
  <c r="J13" s="1"/>
  <c r="I14" i="7"/>
  <c r="H14"/>
  <c r="I26" i="6"/>
  <c r="I12" i="9" s="1"/>
  <c r="H26" i="6"/>
  <c r="I13" i="9"/>
  <c r="I14" i="8"/>
  <c r="I15" s="1"/>
  <c r="G14" i="7"/>
  <c r="K12" i="1"/>
  <c r="F12" l="1"/>
  <c r="H15" i="8" l="1"/>
  <c r="H14" i="9" s="1"/>
  <c r="E15" i="8"/>
  <c r="F29" i="5"/>
  <c r="E20"/>
  <c r="S30" i="4"/>
  <c r="U30"/>
  <c r="T30"/>
  <c r="S12"/>
  <c r="S21"/>
  <c r="S25"/>
  <c r="S27"/>
  <c r="O29"/>
  <c r="M29"/>
  <c r="O27"/>
  <c r="O28"/>
  <c r="O24"/>
  <c r="O25"/>
  <c r="O26"/>
  <c r="O21"/>
  <c r="O20"/>
  <c r="O18"/>
  <c r="O17"/>
  <c r="O16"/>
  <c r="O15"/>
  <c r="O14"/>
  <c r="M11"/>
  <c r="F14" i="7"/>
  <c r="H13" i="9"/>
  <c r="H12"/>
  <c r="E26" i="6"/>
  <c r="F20" i="5"/>
  <c r="T26" i="3"/>
  <c r="T11"/>
  <c r="T18"/>
  <c r="S18"/>
  <c r="T20"/>
  <c r="S20"/>
  <c r="S26"/>
  <c r="S11"/>
  <c r="O28" i="2"/>
  <c r="O27"/>
  <c r="M25"/>
  <c r="O25"/>
  <c r="O23"/>
  <c r="O22"/>
  <c r="O21"/>
  <c r="O20"/>
  <c r="O19"/>
  <c r="O15"/>
  <c r="O17"/>
  <c r="O12"/>
  <c r="M12"/>
  <c r="H15" i="9" l="1"/>
  <c r="E14"/>
  <c r="D15" i="8"/>
  <c r="D14" i="9" s="1"/>
  <c r="E14" i="7"/>
  <c r="E13" i="9" s="1"/>
  <c r="D14" i="7"/>
  <c r="D13" i="9" s="1"/>
  <c r="E12"/>
  <c r="D26" i="6"/>
  <c r="D12" i="9" s="1"/>
  <c r="I43" i="5"/>
  <c r="G43"/>
  <c r="E43"/>
  <c r="D43"/>
  <c r="B43"/>
  <c r="B42"/>
  <c r="I41"/>
  <c r="G41"/>
  <c r="E41"/>
  <c r="D41"/>
  <c r="B41"/>
  <c r="I40"/>
  <c r="G40"/>
  <c r="E40"/>
  <c r="D40"/>
  <c r="B40"/>
  <c r="B39"/>
  <c r="B38"/>
  <c r="B37"/>
  <c r="B36"/>
  <c r="I35"/>
  <c r="G35"/>
  <c r="E35"/>
  <c r="D35"/>
  <c r="B35"/>
  <c r="I34"/>
  <c r="G34"/>
  <c r="E34"/>
  <c r="D34"/>
  <c r="B34"/>
  <c r="I33"/>
  <c r="G33"/>
  <c r="E33"/>
  <c r="D33"/>
  <c r="B33"/>
  <c r="I32"/>
  <c r="G32"/>
  <c r="E32"/>
  <c r="D32"/>
  <c r="B32"/>
  <c r="I31"/>
  <c r="G31"/>
  <c r="E31"/>
  <c r="D31"/>
  <c r="B31"/>
  <c r="I30"/>
  <c r="G30"/>
  <c r="E30"/>
  <c r="D30"/>
  <c r="B30"/>
  <c r="I28"/>
  <c r="G28"/>
  <c r="E28"/>
  <c r="D28"/>
  <c r="B28"/>
  <c r="I27"/>
  <c r="G27"/>
  <c r="E27"/>
  <c r="D27"/>
  <c r="B27"/>
  <c r="I26"/>
  <c r="G26"/>
  <c r="E26"/>
  <c r="D26"/>
  <c r="B26"/>
  <c r="I25"/>
  <c r="G25"/>
  <c r="E25"/>
  <c r="D25"/>
  <c r="B25"/>
  <c r="B24"/>
  <c r="B23"/>
  <c r="B21"/>
  <c r="I19"/>
  <c r="G19"/>
  <c r="E19"/>
  <c r="D19"/>
  <c r="B19"/>
  <c r="I18"/>
  <c r="G18"/>
  <c r="E18"/>
  <c r="D18"/>
  <c r="B18"/>
  <c r="I17"/>
  <c r="G17"/>
  <c r="E17"/>
  <c r="D17"/>
  <c r="B17"/>
  <c r="I16"/>
  <c r="G16"/>
  <c r="E16"/>
  <c r="D16"/>
  <c r="B16"/>
  <c r="I15"/>
  <c r="G15"/>
  <c r="E15"/>
  <c r="D15"/>
  <c r="B15"/>
  <c r="I14"/>
  <c r="G14"/>
  <c r="E14"/>
  <c r="D14"/>
  <c r="B14"/>
  <c r="I13"/>
  <c r="G13"/>
  <c r="E13"/>
  <c r="D13"/>
  <c r="B13"/>
  <c r="I12"/>
  <c r="G12"/>
  <c r="E12"/>
  <c r="D12"/>
  <c r="B12"/>
  <c r="I11"/>
  <c r="G11"/>
  <c r="E11"/>
  <c r="D11"/>
  <c r="B11"/>
  <c r="B10"/>
  <c r="I9"/>
  <c r="G9"/>
  <c r="E9"/>
  <c r="D9"/>
  <c r="B9"/>
  <c r="B8"/>
  <c r="I7"/>
  <c r="G7"/>
  <c r="E7"/>
  <c r="D7"/>
  <c r="B7"/>
  <c r="M28" i="4"/>
  <c r="G28"/>
  <c r="D42" i="5" s="1"/>
  <c r="W27" i="4"/>
  <c r="T27"/>
  <c r="M26"/>
  <c r="W25"/>
  <c r="V25"/>
  <c r="M24"/>
  <c r="M23"/>
  <c r="G23"/>
  <c r="D39" i="5" s="1"/>
  <c r="M22" i="4"/>
  <c r="M21" s="1"/>
  <c r="W21"/>
  <c r="U21"/>
  <c r="U19" s="1"/>
  <c r="T21"/>
  <c r="M20"/>
  <c r="G20"/>
  <c r="D37" i="5" s="1"/>
  <c r="W19" i="4"/>
  <c r="T19"/>
  <c r="S19"/>
  <c r="M18"/>
  <c r="G18"/>
  <c r="D36" i="5" s="1"/>
  <c r="M17" i="4"/>
  <c r="M16"/>
  <c r="M15"/>
  <c r="M14"/>
  <c r="M13"/>
  <c r="W12"/>
  <c r="U12"/>
  <c r="T12"/>
  <c r="X24" i="3"/>
  <c r="W24"/>
  <c r="V24"/>
  <c r="U24"/>
  <c r="S24"/>
  <c r="M24"/>
  <c r="M23"/>
  <c r="M22"/>
  <c r="X20"/>
  <c r="W20"/>
  <c r="V20"/>
  <c r="U20"/>
  <c r="X18"/>
  <c r="W18"/>
  <c r="V18"/>
  <c r="U18"/>
  <c r="M17"/>
  <c r="G16"/>
  <c r="D24" i="5" s="1"/>
  <c r="G15" i="3"/>
  <c r="D23" i="5" s="1"/>
  <c r="F14" i="3"/>
  <c r="B22" i="5" s="1"/>
  <c r="E14" i="3"/>
  <c r="M14" s="1"/>
  <c r="G13"/>
  <c r="D21" i="5" s="1"/>
  <c r="X11" i="3"/>
  <c r="X26" s="1"/>
  <c r="I20" i="5" s="1"/>
  <c r="W11" i="3"/>
  <c r="V11"/>
  <c r="U11"/>
  <c r="U26" s="1"/>
  <c r="D20" i="5" s="1"/>
  <c r="C20"/>
  <c r="M28" i="2"/>
  <c r="M27"/>
  <c r="W26"/>
  <c r="V26"/>
  <c r="U26"/>
  <c r="T26"/>
  <c r="S26"/>
  <c r="W24"/>
  <c r="V24"/>
  <c r="U24"/>
  <c r="T24"/>
  <c r="S24"/>
  <c r="M23"/>
  <c r="M22"/>
  <c r="M21"/>
  <c r="M20"/>
  <c r="M19"/>
  <c r="W18"/>
  <c r="V18"/>
  <c r="U18"/>
  <c r="T18"/>
  <c r="S18"/>
  <c r="M17"/>
  <c r="M16"/>
  <c r="G16"/>
  <c r="D10" i="5" s="1"/>
  <c r="M15" i="2"/>
  <c r="M14"/>
  <c r="G14"/>
  <c r="D8" i="5" s="1"/>
  <c r="G13" i="2"/>
  <c r="F13"/>
  <c r="E13"/>
  <c r="W11"/>
  <c r="V11"/>
  <c r="U11"/>
  <c r="T11"/>
  <c r="S11"/>
  <c r="P17" i="1"/>
  <c r="G12"/>
  <c r="E15" i="9" l="1"/>
  <c r="M13" i="2"/>
  <c r="S29"/>
  <c r="W29"/>
  <c r="I6" i="5" s="1"/>
  <c r="U29" i="2"/>
  <c r="F6" i="5" s="1"/>
  <c r="F44" s="1"/>
  <c r="V29" i="2"/>
  <c r="G6" i="5" s="1"/>
  <c r="G14" i="3"/>
  <c r="D22" i="5" s="1"/>
  <c r="I14" i="2"/>
  <c r="W26" i="3"/>
  <c r="G20" i="5" s="1"/>
  <c r="I18" i="4"/>
  <c r="K18" s="1"/>
  <c r="C29" i="5"/>
  <c r="W30" i="4"/>
  <c r="I29" i="5" s="1"/>
  <c r="I28" i="4"/>
  <c r="F15" i="8"/>
  <c r="G15" s="1"/>
  <c r="T29" i="2"/>
  <c r="D6" i="5" s="1"/>
  <c r="V26" i="3"/>
  <c r="D29" i="5"/>
  <c r="V30" i="4"/>
  <c r="G29" i="5" s="1"/>
  <c r="F26" i="6"/>
  <c r="G26" s="1"/>
  <c r="G12" i="9" s="1"/>
  <c r="D15"/>
  <c r="G14"/>
  <c r="E29" i="5"/>
  <c r="B6"/>
  <c r="B44" s="1"/>
  <c r="C6"/>
  <c r="E38"/>
  <c r="L18" i="4"/>
  <c r="I36" i="5" s="1"/>
  <c r="G36"/>
  <c r="I16" i="2"/>
  <c r="D38" i="5"/>
  <c r="I13" i="3"/>
  <c r="I15"/>
  <c r="I16"/>
  <c r="I20" i="4"/>
  <c r="I23"/>
  <c r="O23" s="1"/>
  <c r="E8" i="5"/>
  <c r="E36"/>
  <c r="F12" i="9"/>
  <c r="F14"/>
  <c r="G44" i="5" l="1"/>
  <c r="I14" i="3"/>
  <c r="I44" i="5"/>
  <c r="C44"/>
  <c r="I13" i="2"/>
  <c r="O13" s="1"/>
  <c r="O16"/>
  <c r="K14"/>
  <c r="O14"/>
  <c r="E6" i="5"/>
  <c r="E44" s="1"/>
  <c r="D44"/>
  <c r="E42"/>
  <c r="K28" i="4"/>
  <c r="E39" i="5"/>
  <c r="K23" i="4"/>
  <c r="E21" i="5"/>
  <c r="K13" i="3"/>
  <c r="E23" i="5"/>
  <c r="E22"/>
  <c r="K15" i="3"/>
  <c r="I14" i="9"/>
  <c r="I15" s="1"/>
  <c r="J15" i="8"/>
  <c r="J14" i="9" s="1"/>
  <c r="F13"/>
  <c r="F15" s="1"/>
  <c r="E37" i="5"/>
  <c r="K20" i="4"/>
  <c r="G38" i="5"/>
  <c r="L22" i="4"/>
  <c r="I38" i="5" s="1"/>
  <c r="J26" i="6"/>
  <c r="J12" i="9" s="1"/>
  <c r="E24" i="5"/>
  <c r="K16" i="3"/>
  <c r="E10" i="5"/>
  <c r="K16" i="2"/>
  <c r="L14" l="1"/>
  <c r="I8" i="5" s="1"/>
  <c r="G8"/>
  <c r="G42"/>
  <c r="L28" i="4"/>
  <c r="I42" i="5" s="1"/>
  <c r="G10"/>
  <c r="L16" i="2"/>
  <c r="K13"/>
  <c r="G37" i="5"/>
  <c r="L20" i="4"/>
  <c r="I37" i="5" s="1"/>
  <c r="L23" i="4"/>
  <c r="I39" i="5" s="1"/>
  <c r="G39"/>
  <c r="L15" i="3"/>
  <c r="G23" i="5"/>
  <c r="K14" i="3"/>
  <c r="G22" i="5" s="1"/>
  <c r="L16" i="3"/>
  <c r="I24" i="5" s="1"/>
  <c r="G24"/>
  <c r="G13" i="9"/>
  <c r="G15" s="1"/>
  <c r="G21" i="5"/>
  <c r="L13" i="3"/>
  <c r="I21" i="5" s="1"/>
  <c r="I23" l="1"/>
  <c r="L14" i="3"/>
  <c r="I22" i="5" s="1"/>
  <c r="J14" i="7"/>
  <c r="J13" i="9" s="1"/>
  <c r="J15" s="1"/>
  <c r="I10" i="5"/>
  <c r="L13" i="2"/>
</calcChain>
</file>

<file path=xl/comments1.xml><?xml version="1.0" encoding="utf-8"?>
<comments xmlns="http://schemas.openxmlformats.org/spreadsheetml/2006/main">
  <authors>
    <author>Семилетова Юлия Анатольевна</author>
  </authors>
  <commentList>
    <comment ref="L12" authorId="0">
      <text>
        <r>
          <rPr>
            <b/>
            <sz val="9"/>
            <color indexed="81"/>
            <rFont val="Tahoma"/>
            <family val="2"/>
            <charset val="204"/>
          </rPr>
          <t>Семилетова Юлия Анатольевна:</t>
        </r>
        <r>
          <rPr>
            <sz val="9"/>
            <color indexed="81"/>
            <rFont val="Tahoma"/>
            <family val="2"/>
            <charset val="204"/>
          </rPr>
          <t xml:space="preserve">
это в среднем за 2012 и 2013 годы
</t>
        </r>
      </text>
    </comment>
  </commentList>
</comments>
</file>

<file path=xl/sharedStrings.xml><?xml version="1.0" encoding="utf-8"?>
<sst xmlns="http://schemas.openxmlformats.org/spreadsheetml/2006/main" count="539" uniqueCount="211">
  <si>
    <t>Форма 1.2</t>
  </si>
  <si>
    <t>Расчет показателя средней продолжительности прекращений передачи электрической энергии</t>
  </si>
  <si>
    <t>Факт</t>
  </si>
  <si>
    <t>План</t>
  </si>
  <si>
    <t>2015 факт</t>
  </si>
  <si>
    <r>
      <t>Максимальное за расчетный периодчисло точек присоединения (N</t>
    </r>
    <r>
      <rPr>
        <sz val="8"/>
        <rFont val="Arial"/>
        <family val="2"/>
        <charset val="204"/>
      </rPr>
      <t>тп</t>
    </r>
    <r>
      <rPr>
        <sz val="10"/>
        <rFont val="Arial"/>
        <family val="2"/>
        <charset val="204"/>
      </rPr>
      <t>)</t>
    </r>
  </si>
  <si>
    <r>
      <t xml:space="preserve">Суммарная продолжительность прекращений передачи электрической энергии, час </t>
    </r>
    <r>
      <rPr>
        <sz val="10"/>
        <color indexed="30"/>
        <rFont val="Arial"/>
        <family val="2"/>
        <charset val="204"/>
      </rPr>
      <t>(Т</t>
    </r>
    <r>
      <rPr>
        <vertAlign val="subscript"/>
        <sz val="10"/>
        <color indexed="30"/>
        <rFont val="Arial"/>
        <family val="2"/>
        <charset val="204"/>
      </rPr>
      <t>пр</t>
    </r>
    <r>
      <rPr>
        <sz val="10"/>
        <color indexed="30"/>
        <rFont val="Arial"/>
        <family val="2"/>
        <charset val="204"/>
      </rPr>
      <t>)</t>
    </r>
  </si>
  <si>
    <r>
      <t xml:space="preserve">Показатель средней продолжительности прекращений передачи электрической энергии </t>
    </r>
    <r>
      <rPr>
        <sz val="10"/>
        <color indexed="30"/>
        <rFont val="Arial"/>
        <family val="2"/>
        <charset val="204"/>
      </rPr>
      <t>(П</t>
    </r>
    <r>
      <rPr>
        <vertAlign val="subscript"/>
        <sz val="10"/>
        <color indexed="30"/>
        <rFont val="Arial"/>
        <family val="2"/>
        <charset val="204"/>
      </rPr>
      <t xml:space="preserve">п = </t>
    </r>
    <r>
      <rPr>
        <vertAlign val="subscript"/>
        <sz val="12"/>
        <color indexed="30"/>
        <rFont val="Arial"/>
        <family val="2"/>
        <charset val="204"/>
      </rPr>
      <t>Тпр / Nтп</t>
    </r>
    <r>
      <rPr>
        <sz val="10"/>
        <color indexed="30"/>
        <rFont val="Arial"/>
        <family val="2"/>
        <charset val="204"/>
      </rPr>
      <t>)</t>
    </r>
  </si>
  <si>
    <t>2012 (план)</t>
  </si>
  <si>
    <t>2012 (факт)</t>
  </si>
  <si>
    <t>2013 (план)</t>
  </si>
  <si>
    <t>2013 (факт)</t>
  </si>
  <si>
    <t>2014 (план)</t>
  </si>
  <si>
    <t>2014 (факт)</t>
  </si>
  <si>
    <t>Максимальное за расчетный период число точек присоединения (Nтп)</t>
  </si>
  <si>
    <t>Суммарная продолжительность прекращений передачи электрической энергии, час (Тпр)</t>
  </si>
  <si>
    <t>Показатель средней продолжительности прекращений передачи электрической энергии (Пп)</t>
  </si>
  <si>
    <t>(должность)</t>
  </si>
  <si>
    <t>(Ф.И.О.)</t>
  </si>
  <si>
    <t>(подпись)</t>
  </si>
  <si>
    <t>Форма 2.1</t>
  </si>
  <si>
    <t>Расчет значения индикатора информативности</t>
  </si>
  <si>
    <t>наименование территориальной сетевой организации</t>
  </si>
  <si>
    <t>№
п/п</t>
  </si>
  <si>
    <t>Наименование параметра (критерия),
характеризующего индикатор</t>
  </si>
  <si>
    <t>Значение</t>
  </si>
  <si>
    <t>Ф / П * 100, %</t>
  </si>
  <si>
    <t>Зависимость</t>
  </si>
  <si>
    <t>Оценочный
балл 2015</t>
  </si>
  <si>
    <t>Оценочный
балл 2016</t>
  </si>
  <si>
    <t>Оценочный
балл 2017</t>
  </si>
  <si>
    <t>Оценочный
балл 2018</t>
  </si>
  <si>
    <t>Оценочный
балл 2019</t>
  </si>
  <si>
    <t>фактическое
(Ф) 2012</t>
  </si>
  <si>
    <t>фактическое
(Ф)2013</t>
  </si>
  <si>
    <t>среднее фактическое
(Ф)2015</t>
  </si>
  <si>
    <t>плановое
(П) 2015</t>
  </si>
  <si>
    <t>1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</si>
  <si>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всего, в том числе, по критериям:</t>
  </si>
  <si>
    <t>–</t>
  </si>
  <si>
    <t>1.1</t>
  </si>
  <si>
    <r>
      <t>Количество структурных подразделений по работе с заявителями и потребителями услуг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в процентном отношении</t>
    </r>
    <r>
      <rPr>
        <sz val="10"/>
        <rFont val="Arial"/>
        <family val="2"/>
        <charset val="204"/>
      </rPr>
      <t xml:space="preserve"> к общему количеству структурных подразделений</t>
    </r>
  </si>
  <si>
    <t>прямая</t>
  </si>
  <si>
    <t>1.2.</t>
  </si>
  <si>
    <t>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шт., в том числе:</t>
  </si>
  <si>
    <t xml:space="preserve">а) </t>
  </si>
  <si>
    <r>
      <t>регламенты оказания услуг и рассмотрения обращений заявителей и потребителей услуг,</t>
    </r>
    <r>
      <rPr>
        <sz val="10"/>
        <color indexed="30"/>
        <rFont val="Arial"/>
        <family val="2"/>
        <charset val="204"/>
      </rPr>
      <t xml:space="preserve"> шт.</t>
    </r>
  </si>
  <si>
    <t xml:space="preserve">б) </t>
  </si>
  <si>
    <r>
      <t xml:space="preserve">наличие положения о деятельности структурного подразделения по работе с заявителями и потребителями услуг </t>
    </r>
    <r>
      <rPr>
        <sz val="10"/>
        <color indexed="30"/>
        <rFont val="Arial"/>
        <family val="2"/>
        <charset val="204"/>
      </rPr>
      <t>(наличие - 1, отсутствие - 0), шт.</t>
    </r>
  </si>
  <si>
    <t xml:space="preserve">в) </t>
  </si>
  <si>
    <r>
      <t xml:space="preserve">должностные инструкции сотрудников, обслуживающих заявителей и потребителей услуг, </t>
    </r>
    <r>
      <rPr>
        <sz val="10"/>
        <color indexed="30"/>
        <rFont val="Arial"/>
        <family val="2"/>
        <charset val="204"/>
      </rPr>
      <t>шт.</t>
    </r>
  </si>
  <si>
    <t xml:space="preserve">г) </t>
  </si>
  <si>
    <r>
      <t xml:space="preserve">утвержденные территориальной сетевой организацией в установленном порядке формы отчетности о работе с заявителями и потребителями услуг, </t>
    </r>
    <r>
      <rPr>
        <sz val="10"/>
        <color indexed="30"/>
        <rFont val="Arial"/>
        <family val="2"/>
        <charset val="204"/>
      </rPr>
      <t>шт</t>
    </r>
    <r>
      <rPr>
        <sz val="10"/>
        <rFont val="Arial"/>
        <family val="2"/>
        <charset val="204"/>
      </rPr>
      <t>.</t>
    </r>
  </si>
  <si>
    <t>2.</t>
  </si>
  <si>
    <t>Наличие телефонной связи для обращений потребителей услуг к уполномоченным должностным лицам территориальной сетевой организации, в том числе по критериям:</t>
  </si>
  <si>
    <t>2.1</t>
  </si>
  <si>
    <r>
      <t xml:space="preserve">Наличие единого телефонного номера для приема обращений потребителей услуг </t>
    </r>
    <r>
      <rPr>
        <sz val="10"/>
        <color indexed="30"/>
        <rFont val="Arial"/>
        <family val="2"/>
        <charset val="204"/>
      </rPr>
      <t>(наличие - 1, отсутствие - 0)</t>
    </r>
  </si>
  <si>
    <t>2.2</t>
  </si>
  <si>
    <r>
      <t xml:space="preserve">Наличие информационно-справочной системы для автоматизации обработки обращений потребителей услуг, поступивших по телефону </t>
    </r>
    <r>
      <rPr>
        <sz val="10"/>
        <color indexed="30"/>
        <rFont val="Arial"/>
        <family val="2"/>
        <charset val="204"/>
      </rPr>
      <t>(наличие - 1, отсутствие - 0)</t>
    </r>
  </si>
  <si>
    <t>2.3</t>
  </si>
  <si>
    <r>
      <t xml:space="preserve">Наличие системы автоинформирования потребителей услуг по телефону, предназначенной для доведения до них типовой информации </t>
    </r>
    <r>
      <rPr>
        <sz val="10"/>
        <color indexed="30"/>
        <rFont val="Arial"/>
        <family val="2"/>
        <charset val="204"/>
      </rPr>
      <t>(наличие - 1, отсутствие - 0)</t>
    </r>
  </si>
  <si>
    <t>3.</t>
  </si>
  <si>
    <r>
      <t xml:space="preserve">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</t>
    </r>
    <r>
      <rPr>
        <sz val="10"/>
        <color indexed="30"/>
        <rFont val="Arial"/>
        <family val="2"/>
        <charset val="204"/>
      </rPr>
      <t>(наличие - 1, отсутствие - 0)</t>
    </r>
  </si>
  <si>
    <t>4.</t>
  </si>
  <si>
    <r>
      <t xml:space="preserve"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</t>
    </r>
    <r>
      <rPr>
        <sz val="10"/>
        <color indexed="30"/>
        <rFont val="Arial"/>
        <family val="2"/>
        <charset val="204"/>
      </rPr>
      <t>(проведение - 1, отсутствие - 0)</t>
    </r>
  </si>
  <si>
    <t>5.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</si>
  <si>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</si>
  <si>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</si>
  <si>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</si>
  <si>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обратная</t>
  </si>
  <si>
    <t>6.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</si>
  <si>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 в том числе по критериям:</t>
  </si>
  <si>
    <t>6.1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</si>
  <si>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</si>
  <si>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</si>
  <si>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</si>
  <si>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</t>
  </si>
  <si>
    <r>
      <t xml:space="preserve">Итого по индикатору информативности </t>
    </r>
    <r>
      <rPr>
        <sz val="10"/>
        <color indexed="10"/>
        <rFont val="Arial"/>
        <family val="2"/>
        <charset val="204"/>
      </rPr>
      <t>(Ин)</t>
    </r>
  </si>
  <si>
    <t>Расчет значения индикатора исполнительности</t>
  </si>
  <si>
    <t>Параметр (показатель), характеризующий 
индикатор</t>
  </si>
  <si>
    <t>Ф / П х 100,
%</t>
  </si>
  <si>
    <t>Оценочный 
балл</t>
  </si>
  <si>
    <t>факти-ческое (Ф)2012</t>
  </si>
  <si>
    <t>факти-ческое (Ф)2013</t>
  </si>
  <si>
    <t xml:space="preserve"> среднее фактическое (Ф)</t>
  </si>
  <si>
    <t>плановое
(П)</t>
  </si>
  <si>
    <t>1. Соблюдение сроков по процедурам взаимодействия 
с потребителями услуг (заявителями) - всего</t>
  </si>
  <si>
    <t>-</t>
  </si>
  <si>
    <t>в том числе по критериям:</t>
  </si>
  <si>
    <r>
      <t>_</t>
    </r>
    <r>
      <rPr>
        <sz val="11"/>
        <rFont val="Times New Roman"/>
        <family val="1"/>
        <charset val="204"/>
      </rPr>
  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  </r>
  </si>
  <si>
    <r>
      <t>_</t>
    </r>
    <r>
      <rPr>
        <sz val="11"/>
        <rFont val="Times New Roman"/>
        <family val="1"/>
        <charset val="204"/>
      </rPr>
      <t>1.2. Среднее время, необходимое для оборудования точки поставки приборами учета с момента подачи заявления потребителем услуг:</t>
    </r>
  </si>
  <si>
    <r>
      <t>а)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для физических лиц, включая индивидуальных предпринимателей, и юридических лиц - 
субъектов малого и среднего предпринимательства, дней</t>
    </r>
  </si>
  <si>
    <r>
      <t>б)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для остальных потребителей услуг, дней</t>
    </r>
  </si>
  <si>
    <r>
      <t>_</t>
    </r>
    <r>
      <rPr>
        <sz val="11"/>
        <rFont val="Times New Roman"/>
        <family val="1"/>
        <charset val="204"/>
      </rPr>
      <t>1.3. Количество случаев отказа от заключения и случаев расторжения потребителем услуг договоров оказания услуг 
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  </r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</si>
  <si>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</si>
  <si>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</si>
  <si>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3. Наличие взаимодействия 
с потребителями услуг при выводе оборудования в ремонт и (или) из эксплуатации</t>
  </si>
  <si>
    <r>
      <t>_</t>
    </r>
    <r>
      <rPr>
        <sz val="11"/>
        <rFont val="Times New Roman"/>
        <family val="1"/>
        <charset val="204"/>
      </rPr>
  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  </r>
  </si>
  <si>
    <r>
      <t>_</t>
    </r>
    <r>
      <rPr>
        <sz val="11"/>
        <rFont val="Times New Roman"/>
        <family val="1"/>
        <charset val="204"/>
      </rPr>
  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  </r>
  </si>
  <si>
    <t>4. Соблюдение требований нормативных правовых 
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</si>
  <si>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</si>
  <si>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</si>
  <si>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Должность</t>
  </si>
  <si>
    <t>Форма 2.3</t>
  </si>
  <si>
    <t>Расчет значения индикатора результативности обратной связи</t>
  </si>
  <si>
    <t>фактическое2012
(Ф)</t>
  </si>
  <si>
    <t>фактическое 2013
(Ф)</t>
  </si>
  <si>
    <t>среднее фактическое
(Ф)</t>
  </si>
  <si>
    <t>1.</t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</si>
  <si>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</si>
  <si>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 xml:space="preserve"> прямая </t>
  </si>
  <si>
    <t>Степень удовлетворения обращений потребителей услуг, в том числе по критериям: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</si>
  <si>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</si>
  <si>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 обратная </t>
  </si>
  <si>
    <t>2.2.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</si>
  <si>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</si>
  <si>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</si>
  <si>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</si>
  <si>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 xml:space="preserve"> обратная  </t>
  </si>
  <si>
    <t>2.4.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</si>
  <si>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</si>
  <si>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</t>
  </si>
  <si>
    <r>
      <t xml:space="preserve">Количество отзывов и предложений по вопросам деятельности территориальной сетевой организации, поступивших через обратную связь, </t>
    </r>
    <r>
      <rPr>
        <sz val="10"/>
        <color indexed="30"/>
        <rFont val="Arial"/>
        <family val="2"/>
        <charset val="204"/>
      </rPr>
      <t xml:space="preserve">в процентах </t>
    </r>
    <r>
      <rPr>
        <sz val="10"/>
        <rFont val="Arial"/>
        <family val="2"/>
        <charset val="204"/>
      </rPr>
      <t>от общего количества поступивших обращений</t>
    </r>
  </si>
  <si>
    <t>2.6.</t>
  </si>
  <si>
    <r>
      <t xml:space="preserve">Количество реализованных изменений в деятельности организации, направленных на повышение качества обслуживания потребителей услуг, </t>
    </r>
    <r>
      <rPr>
        <sz val="10"/>
        <color indexed="30"/>
        <rFont val="Arial"/>
        <family val="2"/>
        <charset val="204"/>
      </rPr>
      <t>шт.</t>
    </r>
  </si>
  <si>
    <t>Оперативность реагирования на обращения потребителей услуг - всего, в том числе по критериям:</t>
  </si>
  <si>
    <t>3.1.</t>
  </si>
  <si>
    <r>
      <t xml:space="preserve">Средняя продолжительность времени принятия мер по результатам обращения потребителя услуг, </t>
    </r>
    <r>
      <rPr>
        <sz val="10"/>
        <color indexed="30"/>
        <rFont val="Arial"/>
        <family val="2"/>
        <charset val="204"/>
      </rPr>
      <t>дней</t>
    </r>
  </si>
  <si>
    <t>3.2.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</si>
  <si>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</si>
  <si>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</t>
  </si>
  <si>
    <r>
      <t xml:space="preserve">письменных опросов, </t>
    </r>
    <r>
      <rPr>
        <sz val="10"/>
        <color indexed="30"/>
        <rFont val="Arial"/>
        <family val="2"/>
        <charset val="204"/>
      </rPr>
      <t>шт. на</t>
    </r>
    <r>
      <rPr>
        <sz val="10"/>
        <rFont val="Arial"/>
        <family val="2"/>
        <charset val="204"/>
      </rPr>
      <t xml:space="preserve"> </t>
    </r>
    <r>
      <rPr>
        <sz val="10"/>
        <color indexed="30"/>
        <rFont val="Arial"/>
        <family val="2"/>
        <charset val="204"/>
      </rPr>
      <t>1000</t>
    </r>
    <r>
      <rPr>
        <sz val="10"/>
        <rFont val="Arial"/>
        <family val="2"/>
        <charset val="204"/>
      </rPr>
      <t xml:space="preserve"> потребителей услуг</t>
    </r>
  </si>
  <si>
    <t>б)</t>
  </si>
  <si>
    <r>
      <t xml:space="preserve">электронной связи через сеть Интернет, </t>
    </r>
    <r>
      <rPr>
        <sz val="10"/>
        <color indexed="30"/>
        <rFont val="Arial"/>
        <family val="2"/>
        <charset val="204"/>
      </rPr>
      <t>шт. на 1000</t>
    </r>
    <r>
      <rPr>
        <sz val="10"/>
        <rFont val="Arial"/>
        <family val="2"/>
        <charset val="204"/>
      </rPr>
      <t xml:space="preserve"> потребителей услуг</t>
    </r>
  </si>
  <si>
    <t>в)*</t>
  </si>
  <si>
    <r>
      <t xml:space="preserve">системы автоинформирования, </t>
    </r>
    <r>
      <rPr>
        <sz val="10"/>
        <color indexed="30"/>
        <rFont val="Arial"/>
        <family val="2"/>
        <charset val="204"/>
      </rPr>
      <t>шт. на 1000</t>
    </r>
    <r>
      <rPr>
        <sz val="10"/>
        <rFont val="Arial"/>
        <family val="2"/>
        <charset val="204"/>
      </rPr>
      <t xml:space="preserve"> потребителей услуг</t>
    </r>
  </si>
  <si>
    <t>Индивидуальность подхода к потребителям услуг льготных категорий, по критерию</t>
  </si>
  <si>
    <t>4.1.</t>
  </si>
  <si>
    <r>
      <t xml:space="preserve">Количество обращений потребителей услуг льготных категорий с указанием на неудовлетворительность качества их обслуживания, </t>
    </r>
    <r>
      <rPr>
        <sz val="10"/>
        <color indexed="30"/>
        <rFont val="Arial"/>
        <family val="2"/>
        <charset val="204"/>
      </rPr>
      <t>шт. на 1000</t>
    </r>
    <r>
      <rPr>
        <sz val="10"/>
        <rFont val="Arial"/>
        <family val="2"/>
        <charset val="204"/>
      </rPr>
      <t xml:space="preserve"> потребителей услуг</t>
    </r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</si>
  <si>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 в том числе по критериям:</t>
  </si>
  <si>
    <r>
      <t xml:space="preserve">Средняя продолжительность времени на принятие территориальной сетевой организацией мер по возмещению потребителю услуг убытков, </t>
    </r>
    <r>
      <rPr>
        <sz val="10"/>
        <color indexed="30"/>
        <rFont val="Arial"/>
        <family val="2"/>
        <charset val="204"/>
      </rPr>
      <t>месяцев</t>
    </r>
  </si>
  <si>
    <t>5.2.</t>
  </si>
  <si>
    <r>
      <t xml:space="preserve"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</t>
    </r>
    <r>
      <rPr>
        <sz val="10"/>
        <color indexed="30"/>
        <rFont val="Arial"/>
        <family val="2"/>
        <charset val="204"/>
      </rPr>
      <t>%</t>
    </r>
  </si>
  <si>
    <r>
      <t xml:space="preserve">Итого по индикатору результативности обратной связи </t>
    </r>
    <r>
      <rPr>
        <sz val="10"/>
        <color indexed="10"/>
        <rFont val="Arial"/>
        <family val="2"/>
        <charset val="204"/>
      </rPr>
      <t>(Рс)</t>
    </r>
  </si>
  <si>
    <t>Предложения территориальной сетевой организации по плановым значениям параметров (критериев), характеризующих индикаторы качества, на каждый расчетный период регулирования в пределах долгосрочного периода регулирования *</t>
  </si>
  <si>
    <t>Предлагаемые плановые значения показателей параметров, характеризующих индикаторы качества**</t>
  </si>
  <si>
    <t>Ин</t>
  </si>
  <si>
    <t>1.1.</t>
  </si>
  <si>
    <t>1.2. а)</t>
  </si>
  <si>
    <t>1.2. б)</t>
  </si>
  <si>
    <t>1.2. в)</t>
  </si>
  <si>
    <t>1.2. г)</t>
  </si>
  <si>
    <t>2.1.</t>
  </si>
  <si>
    <t>6.1.</t>
  </si>
  <si>
    <t>6.2.</t>
  </si>
  <si>
    <t>Ис</t>
  </si>
  <si>
    <t>1.2 а)</t>
  </si>
  <si>
    <t>1.2.б)</t>
  </si>
  <si>
    <t>Рс</t>
  </si>
  <si>
    <t>3.2. а)</t>
  </si>
  <si>
    <t>3.2. б)</t>
  </si>
  <si>
    <t>3.2. в)</t>
  </si>
  <si>
    <t>Предлагаемое плановое значение показателя уровня качества оказываемых услуг территориальной сетевой организации</t>
  </si>
  <si>
    <t>Приложение № 3</t>
  </si>
  <si>
    <t xml:space="preserve">к Методическим указаниям по расчету уровня надежности </t>
  </si>
  <si>
    <t xml:space="preserve">и качества поставляемых товаров и оказываемых услуг 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</si>
  <si>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</si>
  <si>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</si>
  <si>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</si>
  <si>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(в ред. Приказа Минэнерго России от 28.09.2012 № 465)</t>
  </si>
  <si>
    <t>Формы, используемые для расчета значений показателей уровня качества
оказываемых услуг</t>
  </si>
  <si>
    <t xml:space="preserve">Форма 3.1  </t>
  </si>
  <si>
    <t xml:space="preserve"> Отчетные данные для расчета значения показателя качества рассмотрения заявок</t>
  </si>
  <si>
    <t>Число, шт.</t>
  </si>
  <si>
    <r>
      <t xml:space="preserve"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</t>
    </r>
    <r>
      <rPr>
        <sz val="11"/>
        <color indexed="30"/>
        <rFont val="Times New Roman"/>
        <family val="1"/>
        <charset val="204"/>
      </rPr>
      <t>(</t>
    </r>
    <r>
      <rPr>
        <i/>
        <sz val="11"/>
        <color indexed="30"/>
        <rFont val="Times New Roman"/>
        <family val="1"/>
        <charset val="204"/>
      </rPr>
      <t>N</t>
    </r>
    <r>
      <rPr>
        <vertAlign val="subscript"/>
        <sz val="11"/>
        <color indexed="30"/>
        <rFont val="Times New Roman"/>
        <family val="1"/>
        <charset val="204"/>
      </rPr>
      <t>заяв_тпр</t>
    </r>
    <r>
      <rPr>
        <sz val="11"/>
        <color indexed="30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</si>
  <si>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</t>
    </r>
    <r>
      <rPr>
        <sz val="11"/>
        <color indexed="30"/>
        <rFont val="Times New Roman"/>
        <family val="1"/>
        <charset val="204"/>
      </rPr>
      <t xml:space="preserve"> (</t>
    </r>
    <r>
      <rPr>
        <i/>
        <sz val="11"/>
        <color indexed="30"/>
        <rFont val="Times New Roman"/>
        <family val="1"/>
        <charset val="204"/>
      </rPr>
      <t>N</t>
    </r>
    <r>
      <rPr>
        <vertAlign val="superscript"/>
        <sz val="11"/>
        <color indexed="30"/>
        <rFont val="Times New Roman"/>
        <family val="1"/>
        <charset val="204"/>
      </rPr>
      <t>нс</t>
    </r>
    <r>
      <rPr>
        <vertAlign val="subscript"/>
        <sz val="11"/>
        <color indexed="30"/>
        <rFont val="Times New Roman"/>
        <family val="1"/>
        <charset val="204"/>
      </rPr>
      <t>заяв_тпр</t>
    </r>
    <r>
      <rPr>
        <sz val="11"/>
        <color indexed="30"/>
        <rFont val="Times New Roman"/>
        <family val="1"/>
        <charset val="204"/>
      </rPr>
      <t>)</t>
    </r>
  </si>
  <si>
    <r>
      <t xml:space="preserve">Показатель качества рассмотрения заявок на технологическое присоединение к сети </t>
    </r>
    <r>
      <rPr>
        <sz val="11"/>
        <color indexed="30"/>
        <rFont val="Times New Roman"/>
        <family val="1"/>
        <charset val="204"/>
      </rPr>
      <t>(П</t>
    </r>
    <r>
      <rPr>
        <vertAlign val="subscript"/>
        <sz val="11"/>
        <color indexed="30"/>
        <rFont val="Times New Roman"/>
        <family val="1"/>
        <charset val="204"/>
      </rPr>
      <t>заяв_тпр</t>
    </r>
    <r>
      <rPr>
        <sz val="11"/>
        <color indexed="30"/>
        <rFont val="Times New Roman"/>
        <family val="1"/>
        <charset val="204"/>
      </rPr>
      <t>)</t>
    </r>
  </si>
  <si>
    <t xml:space="preserve">                            (должность)                                                                                                    </t>
  </si>
  <si>
    <t xml:space="preserve">(Ф.И.О)              </t>
  </si>
  <si>
    <t>Форма 3.2</t>
  </si>
  <si>
    <t>Отчетные данные для расчета значения показателя качества исполнения договоров</t>
  </si>
  <si>
    <r>
      <t xml:space="preserve"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</t>
    </r>
    <r>
      <rPr>
        <sz val="11"/>
        <color indexed="30"/>
        <rFont val="Times New Roman"/>
        <family val="1"/>
        <charset val="204"/>
      </rPr>
      <t>(</t>
    </r>
    <r>
      <rPr>
        <i/>
        <sz val="11"/>
        <color indexed="30"/>
        <rFont val="Times New Roman"/>
        <family val="1"/>
        <charset val="204"/>
      </rPr>
      <t>N</t>
    </r>
    <r>
      <rPr>
        <vertAlign val="subscript"/>
        <sz val="11"/>
        <color indexed="30"/>
        <rFont val="Times New Roman"/>
        <family val="1"/>
        <charset val="204"/>
      </rPr>
      <t>сд_тпр</t>
    </r>
    <r>
      <rPr>
        <sz val="11"/>
        <color indexed="30"/>
        <rFont val="Times New Roman"/>
        <family val="1"/>
        <charset val="204"/>
      </rPr>
      <t>)</t>
    </r>
  </si>
  <si>
    <r>
      <t xml:space="preserve"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</t>
    </r>
    <r>
      <rPr>
        <sz val="11"/>
        <color indexed="30"/>
        <rFont val="Times New Roman"/>
        <family val="1"/>
        <charset val="204"/>
      </rPr>
      <t>(</t>
    </r>
    <r>
      <rPr>
        <i/>
        <sz val="11"/>
        <color indexed="30"/>
        <rFont val="Times New Roman"/>
        <family val="1"/>
        <charset val="204"/>
      </rPr>
      <t>N</t>
    </r>
    <r>
      <rPr>
        <vertAlign val="superscript"/>
        <sz val="11"/>
        <color indexed="30"/>
        <rFont val="Times New Roman"/>
        <family val="1"/>
        <charset val="204"/>
      </rPr>
      <t>нс</t>
    </r>
    <r>
      <rPr>
        <vertAlign val="subscript"/>
        <sz val="11"/>
        <color indexed="30"/>
        <rFont val="Times New Roman"/>
        <family val="1"/>
        <charset val="204"/>
      </rPr>
      <t>сд_тпр</t>
    </r>
    <r>
      <rPr>
        <sz val="11"/>
        <color indexed="30"/>
        <rFont val="Times New Roman"/>
        <family val="1"/>
        <charset val="204"/>
      </rPr>
      <t>)</t>
    </r>
  </si>
  <si>
    <r>
      <t xml:space="preserve">Показатель качества рассмотрения заявок на технологическое присоединение к сети </t>
    </r>
    <r>
      <rPr>
        <sz val="11"/>
        <color indexed="30"/>
        <rFont val="Times New Roman"/>
        <family val="1"/>
        <charset val="204"/>
      </rPr>
      <t>(П</t>
    </r>
    <r>
      <rPr>
        <vertAlign val="subscript"/>
        <sz val="11"/>
        <color indexed="30"/>
        <rFont val="Times New Roman"/>
        <family val="1"/>
        <charset val="204"/>
      </rPr>
      <t>нс_тпр</t>
    </r>
    <r>
      <rPr>
        <sz val="11"/>
        <color indexed="30"/>
        <rFont val="Times New Roman"/>
        <family val="1"/>
        <charset val="204"/>
      </rPr>
      <t>)</t>
    </r>
  </si>
  <si>
    <t>Форма 3.3</t>
  </si>
  <si>
    <r>
      <t xml:space="preserve"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потехнологическому присоединению в соответствующем расчетном периоде, шт. </t>
    </r>
    <r>
      <rPr>
        <sz val="11"/>
        <color indexed="30"/>
        <rFont val="Times New Roman"/>
        <family val="1"/>
        <charset val="204"/>
      </rPr>
      <t>(</t>
    </r>
    <r>
      <rPr>
        <i/>
        <sz val="11"/>
        <color indexed="30"/>
        <rFont val="Times New Roman"/>
        <family val="1"/>
        <charset val="204"/>
      </rPr>
      <t>N</t>
    </r>
    <r>
      <rPr>
        <vertAlign val="subscript"/>
        <sz val="11"/>
        <color indexed="30"/>
        <rFont val="Times New Roman"/>
        <family val="1"/>
        <charset val="204"/>
      </rPr>
      <t>н_тпр</t>
    </r>
    <r>
      <rPr>
        <sz val="11"/>
        <color indexed="30"/>
        <rFont val="Times New Roman"/>
        <family val="1"/>
        <charset val="204"/>
      </rPr>
      <t>)</t>
    </r>
  </si>
  <si>
    <r>
      <t xml:space="preserve">Общее число заявок на технологическое присоединение к сети, поданных заявителями в соответствующий расчетный период, десятками шт.. </t>
    </r>
    <r>
      <rPr>
        <sz val="11"/>
        <color indexed="30"/>
        <rFont val="Times New Roman"/>
        <family val="1"/>
        <charset val="204"/>
      </rPr>
      <t>(</t>
    </r>
    <r>
      <rPr>
        <i/>
        <sz val="11"/>
        <color indexed="30"/>
        <rFont val="Times New Roman"/>
        <family val="1"/>
        <charset val="204"/>
      </rPr>
      <t>N</t>
    </r>
    <r>
      <rPr>
        <vertAlign val="subscript"/>
        <sz val="11"/>
        <color indexed="30"/>
        <rFont val="Times New Roman"/>
        <family val="1"/>
        <charset val="204"/>
      </rPr>
      <t>очз_тпр</t>
    </r>
    <r>
      <rPr>
        <sz val="11"/>
        <color indexed="30"/>
        <rFont val="Times New Roman"/>
        <family val="1"/>
        <charset val="204"/>
      </rPr>
      <t>)</t>
    </r>
  </si>
  <si>
    <r>
      <t xml:space="preserve">Показатель соблюдения антимонопольного законодательства при технологическом присоединении заявителей к электрическим сетям сетевой организации </t>
    </r>
    <r>
      <rPr>
        <sz val="11"/>
        <color indexed="30"/>
        <rFont val="Times New Roman"/>
        <family val="1"/>
        <charset val="204"/>
      </rPr>
      <t>(П</t>
    </r>
    <r>
      <rPr>
        <vertAlign val="subscript"/>
        <sz val="11"/>
        <color indexed="30"/>
        <rFont val="Times New Roman"/>
        <family val="1"/>
        <charset val="204"/>
      </rPr>
      <t>нпа_тпр</t>
    </r>
    <r>
      <rPr>
        <sz val="11"/>
        <color indexed="30"/>
        <rFont val="Times New Roman"/>
        <family val="1"/>
        <charset val="204"/>
      </rPr>
      <t>)</t>
    </r>
  </si>
  <si>
    <t>Показатель качества рассмотрения заявок на технологическое присоединение к сети (Пзаяв_тпр)</t>
  </si>
  <si>
    <t>Показатель качества рассмотрения заявок на технологическое присоединение к сети (Пнс_тпр)</t>
  </si>
  <si>
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(Пнпа_тпр)</t>
  </si>
  <si>
    <t xml:space="preserve">Показатель уровня качества осуществляемого технологического присоединения к сети (Птпр= 0,4*Пзаяв_тпр+0,4*Пнс_тпр+0,2*Пнпа_тпр) </t>
  </si>
  <si>
    <t>2017 факт</t>
  </si>
  <si>
    <t>2017план</t>
  </si>
  <si>
    <t>среднее фактическое
(Ф)2017</t>
  </si>
  <si>
    <t>на технологическое присоединение к сети</t>
  </si>
  <si>
    <t>Генеральный директор</t>
  </si>
  <si>
    <t>__________</t>
  </si>
  <si>
    <t>Р.Р. Асадов</t>
  </si>
  <si>
    <t>ОАО "Рыбинская городская электросеть"</t>
  </si>
  <si>
    <t>___________</t>
  </si>
  <si>
    <t>Асадов Рафик Рагибович</t>
  </si>
  <si>
    <t>________________________ Р.Р. Асадов</t>
  </si>
  <si>
    <t>Форма 2.2.</t>
  </si>
  <si>
    <t>Форма 2.4</t>
  </si>
  <si>
    <t>(наименование электросетевой организации (подразделения/филиала)</t>
  </si>
  <si>
    <t>об осуществлении технологического присоединения заявителей к сети</t>
  </si>
  <si>
    <t>Форма 3.4</t>
  </si>
  <si>
    <t>_________</t>
  </si>
  <si>
    <t>2018 факт</t>
  </si>
  <si>
    <t>2018 план</t>
  </si>
</sst>
</file>

<file path=xl/styles.xml><?xml version="1.0" encoding="utf-8"?>
<styleSheet xmlns="http://schemas.openxmlformats.org/spreadsheetml/2006/main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0.0000"/>
    <numFmt numFmtId="165" formatCode="0.00000"/>
    <numFmt numFmtId="166" formatCode="0.0"/>
    <numFmt numFmtId="167" formatCode="0.000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#,##0.00&quot; &quot;[$руб.-419];[Red]&quot;-&quot;#,##0.00&quot; &quot;[$руб.-419]"/>
  </numFmts>
  <fonts count="4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 Cyr"/>
      <charset val="204"/>
    </font>
    <font>
      <sz val="8"/>
      <name val="Arial"/>
      <family val="2"/>
      <charset val="204"/>
    </font>
    <font>
      <sz val="10"/>
      <color indexed="30"/>
      <name val="Arial"/>
      <family val="2"/>
      <charset val="204"/>
    </font>
    <font>
      <vertAlign val="subscript"/>
      <sz val="10"/>
      <color indexed="30"/>
      <name val="Arial"/>
      <family val="2"/>
      <charset val="204"/>
    </font>
    <font>
      <vertAlign val="subscript"/>
      <sz val="12"/>
      <color indexed="3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0070C0"/>
      <name val="Arial Cyr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i/>
      <sz val="11"/>
      <color indexed="30"/>
      <name val="Times New Roman"/>
      <family val="1"/>
      <charset val="204"/>
    </font>
    <font>
      <vertAlign val="subscript"/>
      <sz val="11"/>
      <color indexed="30"/>
      <name val="Times New Roman"/>
      <family val="1"/>
      <charset val="204"/>
    </font>
    <font>
      <vertAlign val="superscript"/>
      <sz val="11"/>
      <color indexed="3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0"/>
      <name val="NTHarmonica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3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 applyNumberFormat="0">
      <alignment horizontal="left"/>
    </xf>
    <xf numFmtId="0" fontId="36" fillId="0" borderId="0" applyBorder="0">
      <alignment horizontal="center" vertical="center" wrapText="1"/>
    </xf>
    <xf numFmtId="0" fontId="37" fillId="0" borderId="9" applyBorder="0">
      <alignment horizontal="center" vertical="center" wrapText="1"/>
    </xf>
    <xf numFmtId="4" fontId="38" fillId="2" borderId="1" applyBorder="0">
      <alignment horizontal="right"/>
    </xf>
    <xf numFmtId="0" fontId="2" fillId="0" borderId="0"/>
    <xf numFmtId="172" fontId="39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9" fontId="3" fillId="0" borderId="0" applyFont="0" applyFill="0" applyBorder="0" applyAlignment="0" applyProtection="0"/>
    <xf numFmtId="0" fontId="42" fillId="0" borderId="0"/>
    <xf numFmtId="169" fontId="6" fillId="0" borderId="0">
      <alignment vertical="top"/>
    </xf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8" fillId="3" borderId="0" applyFont="0" applyBorder="0">
      <alignment horizontal="right"/>
    </xf>
    <xf numFmtId="4" fontId="38" fillId="3" borderId="10" applyBorder="0">
      <alignment horizontal="right"/>
    </xf>
  </cellStyleXfs>
  <cellXfs count="2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>
      <alignment horizontal="left"/>
    </xf>
    <xf numFmtId="0" fontId="26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center" wrapText="1"/>
    </xf>
    <xf numFmtId="0" fontId="18" fillId="0" borderId="0" xfId="0" applyNumberFormat="1" applyFont="1" applyBorder="1" applyAlignment="1">
      <alignment horizontal="center" wrapText="1"/>
    </xf>
    <xf numFmtId="0" fontId="18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8" fillId="0" borderId="1" xfId="0" applyNumberFormat="1" applyFont="1" applyBorder="1" applyAlignment="1">
      <alignment horizontal="left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top"/>
    </xf>
    <xf numFmtId="0" fontId="18" fillId="0" borderId="1" xfId="0" applyNumberFormat="1" applyFont="1" applyFill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NumberFormat="1" applyFont="1" applyBorder="1" applyAlignment="1">
      <alignment horizontal="left"/>
    </xf>
    <xf numFmtId="0" fontId="18" fillId="0" borderId="5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25" fillId="0" borderId="0" xfId="0" applyNumberFormat="1" applyFont="1" applyBorder="1" applyAlignment="1">
      <alignment horizontal="center" vertical="top"/>
    </xf>
    <xf numFmtId="0" fontId="17" fillId="0" borderId="0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 indent="1"/>
    </xf>
    <xf numFmtId="0" fontId="18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 indent="1"/>
    </xf>
    <xf numFmtId="164" fontId="3" fillId="0" borderId="1" xfId="0" applyNumberFormat="1" applyFont="1" applyFill="1" applyBorder="1" applyAlignment="1">
      <alignment horizontal="left" vertical="center" wrapText="1" indent="1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 applyFont="1" applyFill="1"/>
    <xf numFmtId="0" fontId="1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3" fillId="0" borderId="0" xfId="1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 wrapText="1" indent="1"/>
    </xf>
    <xf numFmtId="0" fontId="3" fillId="0" borderId="1" xfId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right" vertical="top"/>
    </xf>
    <xf numFmtId="0" fontId="13" fillId="0" borderId="0" xfId="1" applyFont="1" applyFill="1"/>
    <xf numFmtId="49" fontId="3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 indent="1"/>
    </xf>
    <xf numFmtId="0" fontId="3" fillId="0" borderId="6" xfId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/>
    <xf numFmtId="0" fontId="16" fillId="0" borderId="0" xfId="0" applyFont="1" applyFill="1" applyBorder="1" applyAlignment="1">
      <alignment horizontal="left"/>
    </xf>
    <xf numFmtId="0" fontId="17" fillId="0" borderId="7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166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/>
    </xf>
    <xf numFmtId="0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7" fontId="20" fillId="0" borderId="1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left"/>
    </xf>
    <xf numFmtId="0" fontId="3" fillId="0" borderId="0" xfId="1" applyFont="1" applyFill="1" applyAlignment="1">
      <alignment horizontal="right"/>
    </xf>
    <xf numFmtId="0" fontId="3" fillId="0" borderId="8" xfId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top"/>
    </xf>
    <xf numFmtId="0" fontId="3" fillId="0" borderId="8" xfId="1" applyFont="1" applyFill="1" applyBorder="1" applyAlignment="1">
      <alignment horizontal="left" vertical="top" wrapText="1" indent="1"/>
    </xf>
    <xf numFmtId="166" fontId="3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0" xfId="0" applyFill="1" applyBorder="1"/>
    <xf numFmtId="0" fontId="3" fillId="0" borderId="5" xfId="1" applyFont="1" applyFill="1" applyBorder="1"/>
    <xf numFmtId="0" fontId="3" fillId="0" borderId="1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 wrapText="1"/>
    </xf>
    <xf numFmtId="164" fontId="0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top" wrapText="1"/>
    </xf>
    <xf numFmtId="166" fontId="2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23" fillId="0" borderId="0" xfId="0" applyFont="1" applyFill="1"/>
    <xf numFmtId="0" fontId="3" fillId="0" borderId="1" xfId="0" applyFont="1" applyFill="1" applyBorder="1" applyAlignment="1">
      <alignment horizontal="left" vertical="top" wrapText="1" indent="1"/>
    </xf>
    <xf numFmtId="166" fontId="3" fillId="0" borderId="2" xfId="0" applyNumberFormat="1" applyFont="1" applyFill="1" applyBorder="1" applyAlignment="1">
      <alignment vertical="center" wrapText="1"/>
    </xf>
    <xf numFmtId="16" fontId="3" fillId="0" borderId="1" xfId="0" applyNumberFormat="1" applyFont="1" applyFill="1" applyBorder="1" applyAlignment="1">
      <alignment horizontal="left" vertical="top" wrapText="1" indent="1"/>
    </xf>
    <xf numFmtId="167" fontId="2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 indent="1"/>
    </xf>
    <xf numFmtId="166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164" fontId="0" fillId="0" borderId="2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25" fillId="0" borderId="0" xfId="0" applyNumberFormat="1" applyFont="1" applyFill="1" applyBorder="1" applyAlignment="1">
      <alignment horizontal="center" vertical="top"/>
    </xf>
    <xf numFmtId="0" fontId="25" fillId="0" borderId="0" xfId="0" applyNumberFormat="1" applyFont="1" applyFill="1" applyBorder="1" applyAlignment="1">
      <alignment horizontal="left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left"/>
    </xf>
    <xf numFmtId="0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NumberFormat="1" applyFont="1" applyFill="1" applyBorder="1" applyAlignment="1">
      <alignment horizontal="center" vertical="top"/>
    </xf>
    <xf numFmtId="0" fontId="20" fillId="0" borderId="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 vertical="top"/>
    </xf>
    <xf numFmtId="0" fontId="18" fillId="0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top"/>
    </xf>
    <xf numFmtId="0" fontId="18" fillId="0" borderId="8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1" xfId="0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8" fillId="0" borderId="3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center" wrapText="1"/>
    </xf>
    <xf numFmtId="0" fontId="18" fillId="0" borderId="5" xfId="0" applyNumberFormat="1" applyFont="1" applyFill="1" applyBorder="1" applyAlignment="1">
      <alignment horizontal="center"/>
    </xf>
    <xf numFmtId="0" fontId="25" fillId="0" borderId="0" xfId="0" applyNumberFormat="1" applyFont="1" applyBorder="1" applyAlignment="1">
      <alignment horizontal="center" vertical="top"/>
    </xf>
    <xf numFmtId="0" fontId="18" fillId="0" borderId="1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top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left" vertical="top" wrapText="1"/>
    </xf>
    <xf numFmtId="0" fontId="25" fillId="0" borderId="0" xfId="0" applyNumberFormat="1" applyFont="1" applyFill="1" applyBorder="1" applyAlignment="1">
      <alignment horizontal="center" vertical="top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vertical="top" wrapText="1"/>
    </xf>
    <xf numFmtId="0" fontId="18" fillId="0" borderId="4" xfId="0" applyNumberFormat="1" applyFont="1" applyFill="1" applyBorder="1" applyAlignment="1">
      <alignment horizontal="left" vertical="top" wrapText="1"/>
    </xf>
    <xf numFmtId="0" fontId="18" fillId="0" borderId="2" xfId="0" applyNumberFormat="1" applyFont="1" applyFill="1" applyBorder="1" applyAlignment="1">
      <alignment horizontal="center" vertical="top"/>
    </xf>
    <xf numFmtId="0" fontId="18" fillId="0" borderId="4" xfId="0" applyNumberFormat="1" applyFont="1" applyFill="1" applyBorder="1" applyAlignment="1">
      <alignment horizontal="center" vertical="top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center"/>
    </xf>
    <xf numFmtId="0" fontId="13" fillId="0" borderId="0" xfId="1" applyFont="1" applyFill="1" applyBorder="1" applyAlignment="1"/>
    <xf numFmtId="1" fontId="3" fillId="0" borderId="2" xfId="1" applyNumberFormat="1" applyFont="1" applyFill="1" applyBorder="1" applyAlignment="1">
      <alignment horizontal="center" vertical="center"/>
    </xf>
  </cellXfs>
  <cellStyles count="30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Заголовок" xfId="9"/>
    <cellStyle name="ЗаголовокСтолбца" xfId="10"/>
    <cellStyle name="Значение" xfId="11"/>
    <cellStyle name="Обычный" xfId="0" builtinId="0"/>
    <cellStyle name="Обычный 10 2 9" xfId="12"/>
    <cellStyle name="Обычный 14" xfId="13"/>
    <cellStyle name="Обычный 2" xfId="14"/>
    <cellStyle name="Обычный 2 26 2" xfId="15"/>
    <cellStyle name="Обычный 2 3" xfId="16"/>
    <cellStyle name="Обычный 2 6" xfId="17"/>
    <cellStyle name="Обычный 3" xfId="18"/>
    <cellStyle name="Обычный 3 2" xfId="19"/>
    <cellStyle name="Обычный 4" xfId="20"/>
    <cellStyle name="Обычный 5" xfId="21"/>
    <cellStyle name="Обычный_Форма 2.1_Форма 2.3" xfId="1"/>
    <cellStyle name="Процентный 2" xfId="22"/>
    <cellStyle name="Стиль 1" xfId="23"/>
    <cellStyle name="Стиль 1 2" xfId="24"/>
    <cellStyle name="Тысячи [0]_3Com" xfId="25"/>
    <cellStyle name="Тысячи_3Com" xfId="26"/>
    <cellStyle name="Финансовый 2" xfId="27"/>
    <cellStyle name="Формула" xfId="28"/>
    <cellStyle name="ФормулаВБ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&#1050;&#1054;&#1058;&#1051;&#1054;&#1042;&#1054;&#1049;%20&#1058;&#1040;&#1056;&#1048;&#1060;%202011\&#1064;&#1072;&#1073;&#1083;&#1086;&#1085;&#1099;%202011\&#1069;&#1069;_&#1055;&#1088;&#1086;&#1095;&#1080;&#1077;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80;&#1077;%20&#1076;&#1086;&#1082;&#1091;&#1084;&#1077;&#1085;&#1090;&#1099;\&#1069;&#1082;&#1086;&#1085;&#1086;&#1084;&#1080;&#1095;&#1077;&#1089;&#1082;&#1072;&#1103;%20&#1089;&#1083;&#1091;&#1078;&#1073;&#1072;\&#1045;&#1084;&#1077;&#1083;&#1100;&#1103;&#1085;&#1086;&#1074;&#1072;%20&#1040;.%20&#1055;\&#1058;&#1072;&#1088;&#1080;&#1092;&#1099;%202016-2018\&#1050;&#1086;&#1088;&#1088;&#1077;&#1082;&#1090;&#1080;&#1088;&#1086;&#1074;&#1082;&#1072;_04.12.2017_&#1091;&#1090;&#1074;&#1077;&#1088;&#1078;&#1076;&#1077;&#1085;&#1086;\&#1071;&#1088;&#1069;&#1057;&#1050;%20&#1064;&#1072;&#1073;&#1083;&#1086;&#1085;%20&#1082;&#1086;&#1088;&#1088;&#1077;&#1082;&#1090;&#1080;&#1088;&#1086;&#1074;&#1082;&#1072;%202016%20&#1075;&#1086;&#1076;%20&#1048;&#1053;&#1044;&#1045;&#1050;&#1057;&#10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0</v>
          </cell>
          <cell r="G9">
            <v>0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</sheetData>
      <sheetData sheetId="10">
        <row r="3">
          <cell r="A3" t="str">
            <v>План ремонтных работ на 2011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</sheetData>
      <sheetData sheetId="11"/>
      <sheetData sheetId="12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11">
          <cell r="A11" t="str">
            <v>Экспертиза необходимой валовой выручки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3"/>
      <sheetData sheetId="14">
        <row r="3">
          <cell r="A3" t="str">
            <v>Общеэксплуатационные расходы _________________________  на 2011 г.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4">
          <cell r="A14" t="str">
            <v>объект</v>
          </cell>
        </row>
        <row r="17">
          <cell r="A17" t="str">
            <v>объект</v>
          </cell>
        </row>
        <row r="18">
          <cell r="A18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9">
          <cell r="A29" t="str">
            <v>объект</v>
          </cell>
        </row>
        <row r="30">
          <cell r="A30" t="str">
            <v>объект</v>
          </cell>
        </row>
        <row r="33">
          <cell r="A33" t="str">
            <v>объект, га</v>
          </cell>
        </row>
        <row r="34">
          <cell r="A34" t="str">
            <v>объект</v>
          </cell>
        </row>
        <row r="37">
          <cell r="A37" t="str">
            <v>объект</v>
          </cell>
        </row>
        <row r="38">
          <cell r="A38" t="str">
            <v>объект</v>
          </cell>
        </row>
      </sheetData>
      <sheetData sheetId="16">
        <row r="3">
          <cell r="A3" t="str">
            <v>Расходы на капитальные вложения _____________  на 2011 г.</v>
          </cell>
        </row>
      </sheetData>
      <sheetData sheetId="17">
        <row r="3">
          <cell r="A3" t="str">
            <v>Расходы социального характера _____________  на 2011 г.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</sheetData>
      <sheetData sheetId="18"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 анализ"/>
      <sheetName val="2011"/>
      <sheetName val="Рез сом долг спис"/>
      <sheetName val="табл.2"/>
      <sheetName val="Корр ПО 2016"/>
      <sheetName val="Аренда 16"/>
      <sheetName val="расчет тарифа 5 лет (ШАБЛОН)"/>
      <sheetName val="Зарпл Правление"/>
      <sheetName val="Лист1"/>
      <sheetName val="БалансПрилож №6 2015"/>
      <sheetName val="Кап.вл."/>
      <sheetName val="Выпадающие"/>
      <sheetName val="Смета"/>
      <sheetName val="НВВ по дан.экспертов"/>
      <sheetName val="TEHSHEET"/>
      <sheetName val="Смета итоговая по дан. эксп."/>
      <sheetName val="Расчет k"/>
      <sheetName val="расчет тарифа 5 лет"/>
      <sheetName val="Таблица №5"/>
      <sheetName val="Корр КНК "/>
      <sheetName val="Корр НР"/>
      <sheetName val="Корр.ПР"/>
      <sheetName val="Корр ИП"/>
      <sheetName val="Корр ПО (средний)"/>
      <sheetName val="Всего НВВ Таб №6"/>
      <sheetName val="Таблица №9"/>
      <sheetName val="Неподконтр. прилож №2"/>
      <sheetName val="Долгосроч. прилож №3"/>
      <sheetName val="Планируемые прилож №4"/>
      <sheetName val="Регламент 313 Инд тарифы"/>
      <sheetName val="УЕ-2015"/>
      <sheetName val="фин пок"/>
      <sheetName val="Надеж 1.2 "/>
      <sheetName val="Кач 2.1(Ин)"/>
      <sheetName val="Кач2.2 (Ис)"/>
      <sheetName val="Кач2.3(Рс)"/>
      <sheetName val="СВОД кач 2.4 п"/>
      <sheetName val="ТП ф 3.1"/>
      <sheetName val="ТП ф 3.2"/>
      <sheetName val="ТП ф 3.3"/>
      <sheetName val="СВОД ТП"/>
      <sheetName val="Лист4"/>
      <sheetName val="Лист2"/>
      <sheetName val="Аренда14"/>
      <sheetName val="СНТ"/>
      <sheetName val="СНТ (2)"/>
      <sheetName val="ЯрЭСК Шаблон корректировка 2016"/>
    </sheetNames>
    <definedNames>
      <definedName name="P1_SCOPE_PROT14" refersTo="#ССЫЛКА!"/>
      <definedName name="P2_SCOPE_PROT1" refersTo="#ССЫЛКА!"/>
      <definedName name="P2_SCOPE_PROT14" refersTo="#ССЫЛКА!"/>
      <definedName name="P2_SCOPE_PROT2" refersTo="#ССЫЛКА!"/>
      <definedName name="P3_SCOPE_PROT1" refersTo="#ССЫЛКА!"/>
      <definedName name="P3_SCOPE_PROT2" refersTo="#ССЫЛКА!"/>
      <definedName name="P4_SCOPE_PROT2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6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Производство электроэнергии"/>
      <sheetName val="таблица фст"/>
      <sheetName val=" НВВ передача"/>
      <sheetName val="Данные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 refreshError="1">
        <row r="15">
          <cell r="C15">
            <v>0</v>
          </cell>
        </row>
        <row r="24">
          <cell r="C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1997"/>
      <sheetName val="1998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Table"/>
      <sheetName val="Справочник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9-1"/>
      <sheetName val="хар-ка земли 1 "/>
      <sheetName val="Коррект"/>
      <sheetName val="Приложение 2.1"/>
      <sheetName val="FEK 2002.Н"/>
      <sheetName val="Ожид ФР"/>
      <sheetName val="2007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БФ-2-8-П"/>
      <sheetName val="СписочнаяЧисленность"/>
      <sheetName val="Temp_TOV"/>
      <sheetName val="ф.2 за 4 кв.2005"/>
      <sheetName val="обслуживание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SHPZ"/>
      <sheetName val=" накладные расходы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Списки"/>
      <sheetName val="ИТ-бюджет"/>
      <sheetName val="Дебет_Кредит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Data"/>
      <sheetName val="CTN"/>
      <sheetName val="TC"/>
      <sheetName val="свод"/>
      <sheetName val="FES"/>
      <sheetName val="расшифровка"/>
      <sheetName val="исходные данные"/>
      <sheetName val="июнь9"/>
      <sheetName val="Лист1"/>
      <sheetName val="Тарифы _ЗН"/>
      <sheetName val="Тарифы _СК"/>
      <sheetName val="Исходные"/>
      <sheetName val="Номенклатура"/>
      <sheetName val="расчет тарифов"/>
      <sheetName val="sapactivexlhiddensheet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0"/>
  <sheetViews>
    <sheetView tabSelected="1" view="pageBreakPreview" zoomScaleSheetLayoutView="100" workbookViewId="0">
      <selection activeCell="I27" sqref="I27"/>
    </sheetView>
  </sheetViews>
  <sheetFormatPr defaultRowHeight="12.75"/>
  <cols>
    <col min="1" max="1" width="10.7109375" customWidth="1"/>
    <col min="2" max="2" width="21.85546875" customWidth="1"/>
    <col min="3" max="3" width="10.7109375" hidden="1" customWidth="1"/>
    <col min="4" max="4" width="35.7109375" hidden="1" customWidth="1"/>
    <col min="5" max="5" width="12.85546875" hidden="1" customWidth="1"/>
    <col min="6" max="6" width="10.7109375" hidden="1" customWidth="1"/>
    <col min="7" max="7" width="11.140625" hidden="1" customWidth="1"/>
    <col min="8" max="12" width="11.7109375" customWidth="1"/>
    <col min="13" max="13" width="10.5703125" customWidth="1"/>
    <col min="14" max="14" width="12.42578125" customWidth="1"/>
    <col min="15" max="15" width="11.7109375" customWidth="1"/>
    <col min="16" max="16" width="11.28515625" customWidth="1"/>
    <col min="17" max="17" width="2.28515625" customWidth="1"/>
  </cols>
  <sheetData>
    <row r="1" spans="1:16">
      <c r="A1" s="1"/>
      <c r="B1" s="1"/>
      <c r="C1" s="1"/>
      <c r="D1" s="1"/>
      <c r="P1" s="2" t="s">
        <v>0</v>
      </c>
    </row>
    <row r="2" spans="1:16">
      <c r="A2" s="1"/>
      <c r="B2" s="1"/>
      <c r="C2" s="1"/>
      <c r="D2" s="1"/>
      <c r="E2" s="1"/>
    </row>
    <row r="4" spans="1:16" ht="18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6" spans="1:16">
      <c r="A6" s="158" t="s">
        <v>199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16">
      <c r="A7" s="3"/>
      <c r="B7" s="3"/>
      <c r="C7" s="3"/>
      <c r="D7" s="3"/>
      <c r="E7" s="3"/>
    </row>
    <row r="8" spans="1:16">
      <c r="A8" s="4"/>
      <c r="B8" s="4"/>
      <c r="F8" s="156" t="s">
        <v>2</v>
      </c>
      <c r="G8" s="156"/>
      <c r="H8" s="159" t="s">
        <v>2</v>
      </c>
      <c r="I8" s="159"/>
      <c r="J8" s="159"/>
      <c r="K8" s="159"/>
      <c r="L8" s="160" t="s">
        <v>3</v>
      </c>
      <c r="M8" s="160"/>
      <c r="N8" s="160"/>
      <c r="O8" s="160"/>
      <c r="P8" s="160"/>
    </row>
    <row r="9" spans="1:16" ht="21" customHeight="1">
      <c r="A9" s="5"/>
      <c r="B9" s="5"/>
      <c r="C9" s="6"/>
      <c r="D9" s="6"/>
      <c r="E9" s="7"/>
      <c r="F9" s="8">
        <v>2013</v>
      </c>
      <c r="G9" s="8">
        <v>2014</v>
      </c>
      <c r="H9" s="38">
        <v>2015</v>
      </c>
      <c r="I9" s="8">
        <v>2016</v>
      </c>
      <c r="J9" s="38">
        <v>2017</v>
      </c>
      <c r="K9" s="149">
        <v>2018</v>
      </c>
      <c r="L9" s="8">
        <v>2015</v>
      </c>
      <c r="M9" s="8">
        <v>2016</v>
      </c>
      <c r="N9" s="8">
        <v>2017</v>
      </c>
      <c r="O9" s="8">
        <v>2018</v>
      </c>
      <c r="P9" s="8">
        <v>2019</v>
      </c>
    </row>
    <row r="10" spans="1:16" ht="49.5" customHeight="1">
      <c r="A10" s="154" t="s">
        <v>5</v>
      </c>
      <c r="B10" s="154"/>
      <c r="C10" s="154"/>
      <c r="D10" s="154"/>
      <c r="E10" s="154"/>
      <c r="F10" s="9">
        <v>14480</v>
      </c>
      <c r="G10" s="9"/>
      <c r="H10" s="39">
        <v>16079</v>
      </c>
      <c r="I10" s="36">
        <v>15073</v>
      </c>
      <c r="J10" s="39">
        <v>14951</v>
      </c>
      <c r="K10" s="36">
        <v>15915</v>
      </c>
      <c r="L10" s="36">
        <v>15124</v>
      </c>
      <c r="M10" s="36">
        <v>15124</v>
      </c>
      <c r="N10" s="36">
        <v>15124</v>
      </c>
      <c r="O10" s="151">
        <v>15124</v>
      </c>
      <c r="P10" s="36">
        <v>15124</v>
      </c>
    </row>
    <row r="11" spans="1:16" ht="44.25" customHeight="1">
      <c r="A11" s="154" t="s">
        <v>6</v>
      </c>
      <c r="B11" s="154"/>
      <c r="C11" s="154"/>
      <c r="D11" s="154"/>
      <c r="E11" s="154"/>
      <c r="F11" s="9">
        <v>116.54</v>
      </c>
      <c r="G11" s="9">
        <v>0</v>
      </c>
      <c r="H11" s="39">
        <v>81.55</v>
      </c>
      <c r="I11" s="36">
        <v>104.44</v>
      </c>
      <c r="J11" s="40">
        <v>74.13</v>
      </c>
      <c r="K11" s="10">
        <v>117.77</v>
      </c>
      <c r="L11" s="36">
        <v>99.82</v>
      </c>
      <c r="M11" s="10">
        <v>98.322699999999998</v>
      </c>
      <c r="N11" s="10">
        <v>96.847859499999998</v>
      </c>
      <c r="O11" s="152">
        <v>95.395141607499994</v>
      </c>
      <c r="P11" s="10">
        <v>93.964214483387494</v>
      </c>
    </row>
    <row r="12" spans="1:16" ht="62.25" customHeight="1">
      <c r="A12" s="154" t="s">
        <v>7</v>
      </c>
      <c r="B12" s="154"/>
      <c r="C12" s="154"/>
      <c r="D12" s="154"/>
      <c r="E12" s="154"/>
      <c r="F12" s="10">
        <f>F11/F10</f>
        <v>8.0483425414364651E-3</v>
      </c>
      <c r="G12" s="10" t="e">
        <f>G11/G10</f>
        <v>#DIV/0!</v>
      </c>
      <c r="H12" s="40">
        <v>5.0718328254244667E-3</v>
      </c>
      <c r="I12" s="10">
        <v>6.9289457971206791E-3</v>
      </c>
      <c r="J12" s="40">
        <f>J11/J10</f>
        <v>4.9581967761353754E-3</v>
      </c>
      <c r="K12" s="10">
        <f>K11/K10</f>
        <v>7.399937166195413E-3</v>
      </c>
      <c r="L12" s="10">
        <v>6.6E-3</v>
      </c>
      <c r="M12" s="10">
        <v>6.5009999999999998E-3</v>
      </c>
      <c r="N12" s="10">
        <v>6.4034849999999996E-3</v>
      </c>
      <c r="O12" s="152">
        <v>6.3074327249999992E-3</v>
      </c>
      <c r="P12" s="10">
        <v>6.2128212341249992E-3</v>
      </c>
    </row>
    <row r="13" spans="1:16">
      <c r="A13" s="155"/>
      <c r="B13" s="155"/>
      <c r="C13" s="155"/>
      <c r="D13" s="155"/>
      <c r="E13" s="155"/>
    </row>
    <row r="14" spans="1:16" hidden="1">
      <c r="A14" s="6"/>
      <c r="B14" s="6"/>
      <c r="C14" s="6"/>
      <c r="D14" s="6"/>
      <c r="E14" s="6"/>
      <c r="F14" t="s">
        <v>8</v>
      </c>
      <c r="H14" t="s">
        <v>9</v>
      </c>
      <c r="M14" t="s">
        <v>10</v>
      </c>
      <c r="N14" t="s">
        <v>11</v>
      </c>
      <c r="O14" t="s">
        <v>12</v>
      </c>
      <c r="P14" t="s">
        <v>13</v>
      </c>
    </row>
    <row r="15" spans="1:16" hidden="1">
      <c r="A15" s="6"/>
      <c r="B15" t="s">
        <v>14</v>
      </c>
      <c r="C15" s="6"/>
      <c r="D15" s="6"/>
      <c r="E15" s="6"/>
      <c r="H15">
        <v>18622</v>
      </c>
      <c r="N15">
        <v>14480</v>
      </c>
    </row>
    <row r="16" spans="1:16" hidden="1">
      <c r="A16" s="11"/>
      <c r="B16" t="s">
        <v>15</v>
      </c>
      <c r="C16" s="11"/>
      <c r="D16" s="11"/>
      <c r="E16" s="11"/>
      <c r="H16">
        <v>82.25</v>
      </c>
      <c r="N16">
        <v>127.35</v>
      </c>
    </row>
    <row r="17" spans="2:16" hidden="1">
      <c r="B17" t="s">
        <v>16</v>
      </c>
      <c r="G17">
        <v>0.15</v>
      </c>
      <c r="H17">
        <v>4.4000000000000003E-3</v>
      </c>
      <c r="M17">
        <v>0.15</v>
      </c>
      <c r="N17">
        <v>8.8000000000000005E-3</v>
      </c>
      <c r="O17">
        <v>0.14000000000000001</v>
      </c>
      <c r="P17" s="12">
        <f>(H17+N17)/2</f>
        <v>6.6E-3</v>
      </c>
    </row>
    <row r="18" spans="2:16" hidden="1"/>
    <row r="19" spans="2:16">
      <c r="B19" t="s">
        <v>196</v>
      </c>
      <c r="F19" t="s">
        <v>197</v>
      </c>
      <c r="G19" t="s">
        <v>198</v>
      </c>
      <c r="H19" t="s">
        <v>200</v>
      </c>
      <c r="I19" t="s">
        <v>198</v>
      </c>
    </row>
    <row r="20" spans="2:16">
      <c r="B20" s="13" t="s">
        <v>17</v>
      </c>
      <c r="C20" s="13"/>
      <c r="D20" s="14" t="s">
        <v>18</v>
      </c>
      <c r="E20" s="14"/>
      <c r="F20" s="14" t="s">
        <v>19</v>
      </c>
    </row>
  </sheetData>
  <mergeCells count="9">
    <mergeCell ref="A12:E12"/>
    <mergeCell ref="A13:E13"/>
    <mergeCell ref="F8:G8"/>
    <mergeCell ref="A10:E10"/>
    <mergeCell ref="A4:P4"/>
    <mergeCell ref="A6:P6"/>
    <mergeCell ref="H8:K8"/>
    <mergeCell ref="L8:P8"/>
    <mergeCell ref="A11:E11"/>
  </mergeCells>
  <pageMargins left="0.39370078740157483" right="0.39370078740157483" top="0.39370078740157483" bottom="0.39370078740157483" header="0.27559055118110237" footer="0.27559055118110237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B33"/>
  <sheetViews>
    <sheetView view="pageBreakPreview" zoomScaleNormal="70" zoomScaleSheetLayoutView="100" workbookViewId="0">
      <pane xSplit="7" ySplit="10" topLeftCell="H11" activePane="bottomRight" state="frozen"/>
      <selection activeCell="A12" sqref="A12:E12"/>
      <selection pane="topRight" activeCell="A12" sqref="A12:E12"/>
      <selection pane="bottomLeft" activeCell="A12" sqref="A12:E12"/>
      <selection pane="bottomRight" activeCell="Z9" sqref="Z9"/>
    </sheetView>
  </sheetViews>
  <sheetFormatPr defaultRowHeight="12.75" outlineLevelRow="1"/>
  <cols>
    <col min="1" max="1" width="4.42578125" style="44" customWidth="1"/>
    <col min="2" max="2" width="58.28515625" style="44" customWidth="1"/>
    <col min="3" max="4" width="12.85546875" style="44" hidden="1" customWidth="1"/>
    <col min="5" max="5" width="11.7109375" style="44" customWidth="1"/>
    <col min="6" max="7" width="9.5703125" style="44" bestFit="1" customWidth="1"/>
    <col min="8" max="8" width="12.28515625" style="44" customWidth="1"/>
    <col min="9" max="9" width="9.5703125" style="44" bestFit="1" customWidth="1"/>
    <col min="10" max="10" width="9.5703125" style="44" customWidth="1"/>
    <col min="11" max="12" width="9.5703125" style="44" bestFit="1" customWidth="1"/>
    <col min="13" max="17" width="10.7109375" style="44" customWidth="1"/>
    <col min="18" max="18" width="13.5703125" style="44" customWidth="1"/>
    <col min="19" max="19" width="11.28515625" style="44" bestFit="1" customWidth="1"/>
    <col min="20" max="24" width="11.28515625" style="44" customWidth="1"/>
    <col min="25" max="25" width="10.5703125" style="44" customWidth="1"/>
    <col min="26" max="26" width="10.42578125" style="44" customWidth="1"/>
    <col min="27" max="16384" width="9.140625" style="44"/>
  </cols>
  <sheetData>
    <row r="1" spans="1:28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T1" s="43"/>
      <c r="U1" s="43"/>
      <c r="V1" s="43"/>
      <c r="W1" s="43" t="s">
        <v>20</v>
      </c>
      <c r="X1" s="43"/>
      <c r="Y1" s="42"/>
    </row>
    <row r="2" spans="1:28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  <c r="S2" s="43"/>
      <c r="T2" s="43"/>
      <c r="U2" s="43"/>
      <c r="V2" s="43"/>
      <c r="W2" s="43"/>
      <c r="X2" s="43"/>
      <c r="Y2" s="42"/>
    </row>
    <row r="3" spans="1:28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2"/>
      <c r="S3" s="43"/>
      <c r="T3" s="43"/>
      <c r="U3" s="43"/>
      <c r="V3" s="43"/>
      <c r="W3" s="43"/>
      <c r="X3" s="43"/>
      <c r="Y3" s="42"/>
    </row>
    <row r="4" spans="1:28" ht="18">
      <c r="A4" s="161" t="s">
        <v>21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45"/>
      <c r="Y4" s="45"/>
    </row>
    <row r="5" spans="1:28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2"/>
      <c r="S5" s="42"/>
      <c r="T5" s="42"/>
      <c r="U5" s="42"/>
      <c r="V5" s="42"/>
      <c r="W5" s="42"/>
      <c r="X5" s="42"/>
      <c r="Y5" s="42"/>
    </row>
    <row r="6" spans="1:28">
      <c r="A6" s="162" t="s">
        <v>199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46"/>
    </row>
    <row r="7" spans="1:28">
      <c r="A7" s="42"/>
      <c r="B7" s="42"/>
      <c r="C7" s="42"/>
      <c r="D7" s="42"/>
      <c r="E7" s="46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7"/>
      <c r="S7" s="42"/>
      <c r="T7" s="42"/>
      <c r="U7" s="42"/>
      <c r="V7" s="42"/>
      <c r="W7" s="42"/>
      <c r="X7" s="42"/>
    </row>
    <row r="8" spans="1:28" ht="12.75" customHeight="1">
      <c r="A8" s="163" t="s">
        <v>23</v>
      </c>
      <c r="B8" s="164" t="s">
        <v>24</v>
      </c>
      <c r="C8" s="165" t="s">
        <v>25</v>
      </c>
      <c r="D8" s="166"/>
      <c r="E8" s="166"/>
      <c r="F8" s="167"/>
      <c r="G8" s="48"/>
      <c r="H8" s="48"/>
      <c r="I8" s="48"/>
      <c r="J8" s="48"/>
      <c r="K8" s="48"/>
      <c r="L8" s="48"/>
      <c r="M8" s="164" t="s">
        <v>26</v>
      </c>
      <c r="N8" s="164" t="s">
        <v>26</v>
      </c>
      <c r="O8" s="164" t="s">
        <v>26</v>
      </c>
      <c r="P8" s="164" t="s">
        <v>26</v>
      </c>
      <c r="Q8" s="164" t="s">
        <v>26</v>
      </c>
      <c r="R8" s="164" t="s">
        <v>27</v>
      </c>
      <c r="S8" s="164" t="s">
        <v>28</v>
      </c>
      <c r="T8" s="164" t="s">
        <v>29</v>
      </c>
      <c r="U8" s="164" t="s">
        <v>30</v>
      </c>
      <c r="V8" s="164" t="s">
        <v>31</v>
      </c>
      <c r="W8" s="165" t="s">
        <v>32</v>
      </c>
      <c r="X8" s="202"/>
      <c r="Y8" s="162"/>
      <c r="Z8" s="162"/>
      <c r="AA8" s="162"/>
    </row>
    <row r="9" spans="1:28" ht="38.25">
      <c r="A9" s="163"/>
      <c r="B9" s="164"/>
      <c r="C9" s="48" t="s">
        <v>33</v>
      </c>
      <c r="D9" s="48" t="s">
        <v>34</v>
      </c>
      <c r="E9" s="48" t="s">
        <v>35</v>
      </c>
      <c r="F9" s="48" t="s">
        <v>36</v>
      </c>
      <c r="G9" s="48">
        <v>2016</v>
      </c>
      <c r="H9" s="48" t="s">
        <v>194</v>
      </c>
      <c r="I9" s="48" t="s">
        <v>193</v>
      </c>
      <c r="J9" s="48" t="s">
        <v>210</v>
      </c>
      <c r="K9" s="48" t="s">
        <v>209</v>
      </c>
      <c r="L9" s="48">
        <v>2019</v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5"/>
      <c r="X9" s="202"/>
      <c r="Y9" s="153"/>
      <c r="Z9" s="153"/>
      <c r="AA9" s="153"/>
      <c r="AB9" s="49"/>
    </row>
    <row r="10" spans="1:28">
      <c r="A10" s="50">
        <v>1</v>
      </c>
      <c r="B10" s="50">
        <v>2</v>
      </c>
      <c r="C10" s="50"/>
      <c r="D10" s="50"/>
      <c r="E10" s="50">
        <v>3</v>
      </c>
      <c r="F10" s="50">
        <v>4</v>
      </c>
      <c r="G10" s="50"/>
      <c r="H10" s="50"/>
      <c r="I10" s="50"/>
      <c r="J10" s="50"/>
      <c r="K10" s="50"/>
      <c r="L10" s="50"/>
      <c r="M10" s="50">
        <v>5</v>
      </c>
      <c r="N10" s="50"/>
      <c r="O10" s="50"/>
      <c r="P10" s="50"/>
      <c r="Q10" s="50"/>
      <c r="R10" s="50">
        <v>6</v>
      </c>
      <c r="S10" s="50">
        <v>7</v>
      </c>
      <c r="T10" s="50">
        <v>8</v>
      </c>
      <c r="U10" s="50">
        <v>9</v>
      </c>
      <c r="V10" s="50">
        <v>10</v>
      </c>
      <c r="W10" s="200">
        <v>11</v>
      </c>
      <c r="X10" s="203"/>
      <c r="Y10" s="204"/>
      <c r="Z10" s="204"/>
      <c r="AA10" s="204"/>
    </row>
    <row r="11" spans="1:28" ht="39.75" customHeight="1">
      <c r="A11" s="51" t="s">
        <v>37</v>
      </c>
      <c r="B11" s="52" t="s">
        <v>38</v>
      </c>
      <c r="C11" s="53" t="s">
        <v>39</v>
      </c>
      <c r="D11" s="53" t="s">
        <v>39</v>
      </c>
      <c r="E11" s="53" t="s">
        <v>39</v>
      </c>
      <c r="F11" s="53" t="s">
        <v>39</v>
      </c>
      <c r="G11" s="53" t="s">
        <v>39</v>
      </c>
      <c r="H11" s="53"/>
      <c r="I11" s="53" t="s">
        <v>39</v>
      </c>
      <c r="J11" s="53" t="s">
        <v>39</v>
      </c>
      <c r="K11" s="53" t="s">
        <v>39</v>
      </c>
      <c r="L11" s="53" t="s">
        <v>39</v>
      </c>
      <c r="M11" s="53" t="s">
        <v>39</v>
      </c>
      <c r="N11" s="53" t="s">
        <v>39</v>
      </c>
      <c r="O11" s="53" t="s">
        <v>39</v>
      </c>
      <c r="P11" s="53" t="s">
        <v>39</v>
      </c>
      <c r="Q11" s="53" t="s">
        <v>39</v>
      </c>
      <c r="R11" s="53" t="s">
        <v>39</v>
      </c>
      <c r="S11" s="53">
        <f>AVERAGE(S12,S13)</f>
        <v>2.5</v>
      </c>
      <c r="T11" s="53">
        <f>AVERAGE(T12,T13)</f>
        <v>2</v>
      </c>
      <c r="U11" s="53">
        <f>AVERAGE(U12,U13)</f>
        <v>2</v>
      </c>
      <c r="V11" s="53">
        <f>AVERAGE(V12,V13)</f>
        <v>2</v>
      </c>
      <c r="W11" s="201">
        <f>AVERAGE(W12,W13)</f>
        <v>2</v>
      </c>
      <c r="X11" s="55"/>
      <c r="Y11" s="205"/>
      <c r="Z11" s="205"/>
      <c r="AA11" s="205"/>
    </row>
    <row r="12" spans="1:28" ht="51" outlineLevel="1">
      <c r="A12" s="51" t="s">
        <v>40</v>
      </c>
      <c r="B12" s="52" t="s">
        <v>41</v>
      </c>
      <c r="C12" s="52"/>
      <c r="D12" s="52"/>
      <c r="E12" s="54">
        <v>35</v>
      </c>
      <c r="F12" s="54">
        <v>35</v>
      </c>
      <c r="G12" s="54">
        <v>100</v>
      </c>
      <c r="H12" s="54">
        <v>100</v>
      </c>
      <c r="I12" s="54">
        <v>100</v>
      </c>
      <c r="J12" s="54">
        <v>100</v>
      </c>
      <c r="K12" s="54">
        <v>100</v>
      </c>
      <c r="L12" s="54">
        <v>100</v>
      </c>
      <c r="M12" s="54">
        <f t="shared" ref="M12:M17" si="0">IF(E12=F12,100,IF(F12=0, 120,E12/F12*100))</f>
        <v>100</v>
      </c>
      <c r="N12" s="54"/>
      <c r="O12" s="54">
        <f>IF(H12=I12,100,IF(I12=0, 120,H12/I12*100))</f>
        <v>100</v>
      </c>
      <c r="P12" s="54"/>
      <c r="Q12" s="54"/>
      <c r="R12" s="53" t="s">
        <v>42</v>
      </c>
      <c r="S12" s="53">
        <v>2</v>
      </c>
      <c r="T12" s="53">
        <v>2</v>
      </c>
      <c r="U12" s="53">
        <v>2</v>
      </c>
      <c r="V12" s="53">
        <v>2</v>
      </c>
      <c r="W12" s="201">
        <v>2</v>
      </c>
      <c r="X12" s="55"/>
      <c r="Y12" s="205"/>
      <c r="Z12" s="205"/>
      <c r="AA12" s="205"/>
    </row>
    <row r="13" spans="1:28" ht="51" outlineLevel="1">
      <c r="A13" s="51" t="s">
        <v>43</v>
      </c>
      <c r="B13" s="52" t="s">
        <v>44</v>
      </c>
      <c r="C13" s="52"/>
      <c r="D13" s="52"/>
      <c r="E13" s="54">
        <f t="shared" ref="E13:L13" si="1">SUM(E14:E17)</f>
        <v>8</v>
      </c>
      <c r="F13" s="54">
        <f t="shared" si="1"/>
        <v>17</v>
      </c>
      <c r="G13" s="54">
        <f t="shared" si="1"/>
        <v>15.015000000000001</v>
      </c>
      <c r="H13" s="54">
        <v>17</v>
      </c>
      <c r="I13" s="54">
        <f t="shared" si="1"/>
        <v>15.030000000000001</v>
      </c>
      <c r="J13" s="54">
        <f t="shared" ref="J13" si="2">SUM(J14:J17)</f>
        <v>15.015000000000001</v>
      </c>
      <c r="K13" s="54">
        <f t="shared" si="1"/>
        <v>15.045000000000002</v>
      </c>
      <c r="L13" s="54">
        <f t="shared" si="1"/>
        <v>15.060000000000002</v>
      </c>
      <c r="M13" s="54">
        <f t="shared" si="0"/>
        <v>47.058823529411761</v>
      </c>
      <c r="N13" s="54"/>
      <c r="O13" s="54">
        <f t="shared" ref="O13:O23" si="3">IF(H13=I13,100,IF(I13=0, 120,H13/I13*100))</f>
        <v>113.10711909514303</v>
      </c>
      <c r="P13" s="54"/>
      <c r="Q13" s="54"/>
      <c r="R13" s="53" t="s">
        <v>42</v>
      </c>
      <c r="S13" s="53">
        <v>3</v>
      </c>
      <c r="T13" s="53">
        <v>2</v>
      </c>
      <c r="U13" s="53">
        <v>2</v>
      </c>
      <c r="V13" s="53">
        <v>2</v>
      </c>
      <c r="W13" s="53">
        <v>2</v>
      </c>
      <c r="X13" s="55"/>
    </row>
    <row r="14" spans="1:28" ht="25.5" outlineLevel="1">
      <c r="A14" s="56" t="s">
        <v>45</v>
      </c>
      <c r="B14" s="52" t="s">
        <v>46</v>
      </c>
      <c r="C14" s="52"/>
      <c r="D14" s="52"/>
      <c r="E14" s="54">
        <v>0</v>
      </c>
      <c r="F14" s="54">
        <v>3</v>
      </c>
      <c r="G14" s="54">
        <f>F14</f>
        <v>3</v>
      </c>
      <c r="H14" s="54">
        <v>3</v>
      </c>
      <c r="I14" s="54">
        <f>G14</f>
        <v>3</v>
      </c>
      <c r="J14" s="54">
        <f>H14</f>
        <v>3</v>
      </c>
      <c r="K14" s="54">
        <f>I14</f>
        <v>3</v>
      </c>
      <c r="L14" s="54">
        <f>K14</f>
        <v>3</v>
      </c>
      <c r="M14" s="54">
        <f t="shared" si="0"/>
        <v>0</v>
      </c>
      <c r="N14" s="54"/>
      <c r="O14" s="54">
        <f t="shared" si="3"/>
        <v>100</v>
      </c>
      <c r="P14" s="54"/>
      <c r="Q14" s="54"/>
      <c r="R14" s="53" t="s">
        <v>39</v>
      </c>
      <c r="S14" s="53" t="s">
        <v>39</v>
      </c>
      <c r="T14" s="53" t="s">
        <v>39</v>
      </c>
      <c r="U14" s="53" t="s">
        <v>39</v>
      </c>
      <c r="V14" s="53" t="s">
        <v>39</v>
      </c>
      <c r="W14" s="53" t="s">
        <v>39</v>
      </c>
      <c r="X14" s="55"/>
      <c r="Y14" s="57"/>
    </row>
    <row r="15" spans="1:28" ht="38.25" outlineLevel="1">
      <c r="A15" s="56" t="s">
        <v>47</v>
      </c>
      <c r="B15" s="52" t="s">
        <v>48</v>
      </c>
      <c r="C15" s="52"/>
      <c r="D15" s="52"/>
      <c r="E15" s="54">
        <v>1</v>
      </c>
      <c r="F15" s="54">
        <v>1</v>
      </c>
      <c r="G15" s="54">
        <v>1</v>
      </c>
      <c r="H15" s="54">
        <v>1</v>
      </c>
      <c r="I15" s="54">
        <v>1</v>
      </c>
      <c r="J15" s="54">
        <v>1</v>
      </c>
      <c r="K15" s="54">
        <v>1</v>
      </c>
      <c r="L15" s="54">
        <v>1</v>
      </c>
      <c r="M15" s="54">
        <f t="shared" si="0"/>
        <v>100</v>
      </c>
      <c r="N15" s="54"/>
      <c r="O15" s="54">
        <f t="shared" si="3"/>
        <v>100</v>
      </c>
      <c r="P15" s="54"/>
      <c r="Q15" s="54"/>
      <c r="R15" s="53" t="s">
        <v>39</v>
      </c>
      <c r="S15" s="53" t="s">
        <v>39</v>
      </c>
      <c r="T15" s="53" t="s">
        <v>39</v>
      </c>
      <c r="U15" s="53" t="s">
        <v>39</v>
      </c>
      <c r="V15" s="53" t="s">
        <v>39</v>
      </c>
      <c r="W15" s="53" t="s">
        <v>39</v>
      </c>
      <c r="X15" s="55"/>
    </row>
    <row r="16" spans="1:28" ht="25.5" outlineLevel="1">
      <c r="A16" s="56" t="s">
        <v>49</v>
      </c>
      <c r="B16" s="52" t="s">
        <v>50</v>
      </c>
      <c r="C16" s="52"/>
      <c r="D16" s="52"/>
      <c r="E16" s="54">
        <v>4</v>
      </c>
      <c r="F16" s="54">
        <v>10</v>
      </c>
      <c r="G16" s="54">
        <f>F16+1.5%</f>
        <v>10.015000000000001</v>
      </c>
      <c r="H16" s="54">
        <v>10</v>
      </c>
      <c r="I16" s="54">
        <f>G16+1.5%</f>
        <v>10.030000000000001</v>
      </c>
      <c r="J16" s="54">
        <f>H16+1.5%</f>
        <v>10.015000000000001</v>
      </c>
      <c r="K16" s="54">
        <f>I16+1.5%</f>
        <v>10.045000000000002</v>
      </c>
      <c r="L16" s="54">
        <f>K16+1.5%</f>
        <v>10.060000000000002</v>
      </c>
      <c r="M16" s="54">
        <f t="shared" si="0"/>
        <v>40</v>
      </c>
      <c r="N16" s="54"/>
      <c r="O16" s="54">
        <f>IF(H16=I16,100,IF(I16=0, 120,H16/I16*100))</f>
        <v>99.700897308075767</v>
      </c>
      <c r="P16" s="54"/>
      <c r="Q16" s="54"/>
      <c r="R16" s="53" t="s">
        <v>39</v>
      </c>
      <c r="S16" s="53" t="s">
        <v>39</v>
      </c>
      <c r="T16" s="53" t="s">
        <v>39</v>
      </c>
      <c r="U16" s="53" t="s">
        <v>39</v>
      </c>
      <c r="V16" s="53" t="s">
        <v>39</v>
      </c>
      <c r="W16" s="53" t="s">
        <v>39</v>
      </c>
      <c r="X16" s="55"/>
    </row>
    <row r="17" spans="1:25" ht="38.25" outlineLevel="1">
      <c r="A17" s="56" t="s">
        <v>51</v>
      </c>
      <c r="B17" s="52" t="s">
        <v>52</v>
      </c>
      <c r="C17" s="52"/>
      <c r="D17" s="52"/>
      <c r="E17" s="54">
        <v>3</v>
      </c>
      <c r="F17" s="54">
        <v>3</v>
      </c>
      <c r="G17" s="54">
        <v>1</v>
      </c>
      <c r="H17" s="54">
        <v>1</v>
      </c>
      <c r="I17" s="54">
        <v>1</v>
      </c>
      <c r="J17" s="54">
        <v>1</v>
      </c>
      <c r="K17" s="54">
        <v>1</v>
      </c>
      <c r="L17" s="54">
        <v>1</v>
      </c>
      <c r="M17" s="54">
        <f t="shared" si="0"/>
        <v>100</v>
      </c>
      <c r="N17" s="54"/>
      <c r="O17" s="54">
        <f t="shared" si="3"/>
        <v>100</v>
      </c>
      <c r="P17" s="54"/>
      <c r="Q17" s="54"/>
      <c r="R17" s="53" t="s">
        <v>39</v>
      </c>
      <c r="S17" s="53" t="s">
        <v>39</v>
      </c>
      <c r="T17" s="53" t="s">
        <v>39</v>
      </c>
      <c r="U17" s="53" t="s">
        <v>39</v>
      </c>
      <c r="V17" s="53" t="s">
        <v>39</v>
      </c>
      <c r="W17" s="53" t="s">
        <v>39</v>
      </c>
      <c r="X17" s="55"/>
    </row>
    <row r="18" spans="1:25" ht="40.5" customHeight="1">
      <c r="A18" s="51" t="s">
        <v>53</v>
      </c>
      <c r="B18" s="52" t="s">
        <v>54</v>
      </c>
      <c r="C18" s="53" t="s">
        <v>39</v>
      </c>
      <c r="D18" s="53" t="s">
        <v>39</v>
      </c>
      <c r="E18" s="53" t="s">
        <v>39</v>
      </c>
      <c r="F18" s="53" t="s">
        <v>39</v>
      </c>
      <c r="G18" s="53" t="s">
        <v>39</v>
      </c>
      <c r="H18" s="53" t="s">
        <v>87</v>
      </c>
      <c r="I18" s="53" t="s">
        <v>39</v>
      </c>
      <c r="J18" s="53" t="s">
        <v>39</v>
      </c>
      <c r="K18" s="53" t="s">
        <v>39</v>
      </c>
      <c r="L18" s="53" t="s">
        <v>39</v>
      </c>
      <c r="M18" s="53" t="s">
        <v>39</v>
      </c>
      <c r="N18" s="53" t="s">
        <v>39</v>
      </c>
      <c r="O18" s="53" t="s">
        <v>39</v>
      </c>
      <c r="P18" s="53" t="s">
        <v>39</v>
      </c>
      <c r="Q18" s="53" t="s">
        <v>39</v>
      </c>
      <c r="R18" s="53" t="s">
        <v>39</v>
      </c>
      <c r="S18" s="53">
        <f>AVERAGE(S19,S20,S21)</f>
        <v>2</v>
      </c>
      <c r="T18" s="53">
        <f>AVERAGE(T19,T20,T21)</f>
        <v>2</v>
      </c>
      <c r="U18" s="53">
        <f>AVERAGE(U19,U20,U21)</f>
        <v>2</v>
      </c>
      <c r="V18" s="53">
        <f>AVERAGE(V19,V20,V21)</f>
        <v>2</v>
      </c>
      <c r="W18" s="53">
        <f>AVERAGE(W19,W20,W21)</f>
        <v>2</v>
      </c>
      <c r="X18" s="55"/>
    </row>
    <row r="19" spans="1:25" ht="25.5" outlineLevel="1">
      <c r="A19" s="51" t="s">
        <v>55</v>
      </c>
      <c r="B19" s="52" t="s">
        <v>56</v>
      </c>
      <c r="C19" s="52"/>
      <c r="D19" s="52"/>
      <c r="E19" s="54">
        <v>1</v>
      </c>
      <c r="F19" s="54">
        <v>1</v>
      </c>
      <c r="G19" s="54">
        <v>1</v>
      </c>
      <c r="H19" s="54">
        <v>1</v>
      </c>
      <c r="I19" s="54">
        <v>1</v>
      </c>
      <c r="J19" s="54">
        <v>1</v>
      </c>
      <c r="K19" s="54">
        <v>1</v>
      </c>
      <c r="L19" s="54">
        <v>1</v>
      </c>
      <c r="M19" s="54">
        <f>IF(E19=F19,100,IF(F19=0, 120,E19/F19*100))</f>
        <v>100</v>
      </c>
      <c r="N19" s="54"/>
      <c r="O19" s="54">
        <f t="shared" si="3"/>
        <v>100</v>
      </c>
      <c r="P19" s="54"/>
      <c r="Q19" s="54"/>
      <c r="R19" s="53" t="s">
        <v>42</v>
      </c>
      <c r="S19" s="53">
        <v>2</v>
      </c>
      <c r="T19" s="53">
        <v>2</v>
      </c>
      <c r="U19" s="53">
        <v>2</v>
      </c>
      <c r="V19" s="53">
        <v>2</v>
      </c>
      <c r="W19" s="53">
        <v>2</v>
      </c>
      <c r="X19" s="55"/>
      <c r="Y19" s="57"/>
    </row>
    <row r="20" spans="1:25" ht="38.25" outlineLevel="1">
      <c r="A20" s="51" t="s">
        <v>57</v>
      </c>
      <c r="B20" s="52" t="s">
        <v>58</v>
      </c>
      <c r="C20" s="52"/>
      <c r="D20" s="52"/>
      <c r="E20" s="54">
        <v>0</v>
      </c>
      <c r="F20" s="54">
        <v>0</v>
      </c>
      <c r="G20" s="54">
        <v>1</v>
      </c>
      <c r="H20" s="54">
        <v>0</v>
      </c>
      <c r="I20" s="54">
        <v>1</v>
      </c>
      <c r="J20" s="54">
        <v>1</v>
      </c>
      <c r="K20" s="54">
        <v>1</v>
      </c>
      <c r="L20" s="54">
        <v>1</v>
      </c>
      <c r="M20" s="54">
        <f>IF(E20=F20,100,IF(F20=0, 120,E20/F20*100))</f>
        <v>100</v>
      </c>
      <c r="N20" s="54"/>
      <c r="O20" s="54">
        <f t="shared" si="3"/>
        <v>0</v>
      </c>
      <c r="P20" s="54"/>
      <c r="Q20" s="54"/>
      <c r="R20" s="53" t="s">
        <v>42</v>
      </c>
      <c r="S20" s="53">
        <v>2</v>
      </c>
      <c r="T20" s="53">
        <v>2</v>
      </c>
      <c r="U20" s="53">
        <v>2</v>
      </c>
      <c r="V20" s="53">
        <v>2</v>
      </c>
      <c r="W20" s="53">
        <v>2</v>
      </c>
      <c r="X20" s="55"/>
    </row>
    <row r="21" spans="1:25" ht="38.25" outlineLevel="1">
      <c r="A21" s="51" t="s">
        <v>59</v>
      </c>
      <c r="B21" s="52" t="s">
        <v>60</v>
      </c>
      <c r="C21" s="52"/>
      <c r="D21" s="52"/>
      <c r="E21" s="54">
        <v>0</v>
      </c>
      <c r="F21" s="54">
        <v>0</v>
      </c>
      <c r="G21" s="54">
        <v>1</v>
      </c>
      <c r="H21" s="54">
        <v>0</v>
      </c>
      <c r="I21" s="54">
        <v>1</v>
      </c>
      <c r="J21" s="54">
        <v>1</v>
      </c>
      <c r="K21" s="54">
        <v>1</v>
      </c>
      <c r="L21" s="54">
        <v>1</v>
      </c>
      <c r="M21" s="54">
        <f>IF(E21=F21,100,IF(F21=0, 120,E21/F21*100))</f>
        <v>100</v>
      </c>
      <c r="N21" s="54"/>
      <c r="O21" s="54">
        <f t="shared" si="3"/>
        <v>0</v>
      </c>
      <c r="P21" s="54"/>
      <c r="Q21" s="54"/>
      <c r="R21" s="53" t="s">
        <v>42</v>
      </c>
      <c r="S21" s="53">
        <v>2</v>
      </c>
      <c r="T21" s="53">
        <v>2</v>
      </c>
      <c r="U21" s="53">
        <v>2</v>
      </c>
      <c r="V21" s="53">
        <v>2</v>
      </c>
      <c r="W21" s="53">
        <v>2</v>
      </c>
      <c r="X21" s="55"/>
    </row>
    <row r="22" spans="1:25" ht="51">
      <c r="A22" s="51" t="s">
        <v>61</v>
      </c>
      <c r="B22" s="52" t="s">
        <v>62</v>
      </c>
      <c r="C22" s="52"/>
      <c r="D22" s="52"/>
      <c r="E22" s="54">
        <v>1</v>
      </c>
      <c r="F22" s="54">
        <v>1</v>
      </c>
      <c r="G22" s="54">
        <v>1</v>
      </c>
      <c r="H22" s="54">
        <v>1</v>
      </c>
      <c r="I22" s="54">
        <v>1</v>
      </c>
      <c r="J22" s="54">
        <v>1</v>
      </c>
      <c r="K22" s="54">
        <v>1</v>
      </c>
      <c r="L22" s="54">
        <v>1</v>
      </c>
      <c r="M22" s="54">
        <f>IF(E22=F22,100,IF(F22=0, 120,E22/F22*100))</f>
        <v>100</v>
      </c>
      <c r="N22" s="54"/>
      <c r="O22" s="54">
        <f t="shared" si="3"/>
        <v>100</v>
      </c>
      <c r="P22" s="54"/>
      <c r="Q22" s="54"/>
      <c r="R22" s="53" t="s">
        <v>42</v>
      </c>
      <c r="S22" s="53">
        <v>2</v>
      </c>
      <c r="T22" s="53">
        <v>2</v>
      </c>
      <c r="U22" s="53">
        <v>2</v>
      </c>
      <c r="V22" s="53">
        <v>2</v>
      </c>
      <c r="W22" s="53">
        <v>2</v>
      </c>
      <c r="X22" s="55"/>
    </row>
    <row r="23" spans="1:25" ht="63.75">
      <c r="A23" s="51" t="s">
        <v>63</v>
      </c>
      <c r="B23" s="52" t="s">
        <v>64</v>
      </c>
      <c r="C23" s="52"/>
      <c r="D23" s="52"/>
      <c r="E23" s="54">
        <v>1</v>
      </c>
      <c r="F23" s="54">
        <v>1</v>
      </c>
      <c r="G23" s="54">
        <v>1</v>
      </c>
      <c r="H23" s="54">
        <v>1</v>
      </c>
      <c r="I23" s="54">
        <v>1</v>
      </c>
      <c r="J23" s="54">
        <v>1</v>
      </c>
      <c r="K23" s="54">
        <v>1</v>
      </c>
      <c r="L23" s="54">
        <v>1</v>
      </c>
      <c r="M23" s="54">
        <f>IF(E23=F23,100,IF(F23=0, 120,E23/F23*100))</f>
        <v>100</v>
      </c>
      <c r="N23" s="54"/>
      <c r="O23" s="54">
        <f t="shared" si="3"/>
        <v>100</v>
      </c>
      <c r="P23" s="54"/>
      <c r="Q23" s="54"/>
      <c r="R23" s="53" t="s">
        <v>42</v>
      </c>
      <c r="S23" s="53">
        <v>2</v>
      </c>
      <c r="T23" s="53">
        <v>2</v>
      </c>
      <c r="U23" s="53">
        <v>2</v>
      </c>
      <c r="V23" s="53">
        <v>2</v>
      </c>
      <c r="W23" s="53">
        <v>2</v>
      </c>
      <c r="X23" s="55"/>
    </row>
    <row r="24" spans="1:25" ht="38.25">
      <c r="A24" s="51" t="s">
        <v>65</v>
      </c>
      <c r="B24" s="52" t="s">
        <v>66</v>
      </c>
      <c r="C24" s="52"/>
      <c r="D24" s="52"/>
      <c r="E24" s="53" t="s">
        <v>39</v>
      </c>
      <c r="F24" s="53" t="s">
        <v>39</v>
      </c>
      <c r="G24" s="53" t="s">
        <v>39</v>
      </c>
      <c r="H24" s="53" t="s">
        <v>87</v>
      </c>
      <c r="I24" s="53" t="s">
        <v>39</v>
      </c>
      <c r="J24" s="53" t="s">
        <v>39</v>
      </c>
      <c r="K24" s="53" t="s">
        <v>39</v>
      </c>
      <c r="L24" s="53" t="s">
        <v>39</v>
      </c>
      <c r="M24" s="53" t="s">
        <v>39</v>
      </c>
      <c r="N24" s="53" t="s">
        <v>39</v>
      </c>
      <c r="O24" s="53" t="s">
        <v>39</v>
      </c>
      <c r="P24" s="53" t="s">
        <v>39</v>
      </c>
      <c r="Q24" s="53" t="s">
        <v>39</v>
      </c>
      <c r="R24" s="53" t="s">
        <v>39</v>
      </c>
      <c r="S24" s="53">
        <f>AVERAGE(S25)</f>
        <v>2</v>
      </c>
      <c r="T24" s="53">
        <f>AVERAGE(T25)</f>
        <v>2</v>
      </c>
      <c r="U24" s="53">
        <f>AVERAGE(U25)</f>
        <v>2</v>
      </c>
      <c r="V24" s="53">
        <f>AVERAGE(V25)</f>
        <v>2</v>
      </c>
      <c r="W24" s="53">
        <f>AVERAGE(W25)</f>
        <v>2</v>
      </c>
      <c r="X24" s="55"/>
    </row>
    <row r="25" spans="1:25" ht="63.75" outlineLevel="1">
      <c r="A25" s="51" t="s">
        <v>67</v>
      </c>
      <c r="B25" s="52" t="s">
        <v>68</v>
      </c>
      <c r="C25" s="52"/>
      <c r="D25" s="52"/>
      <c r="E25" s="54">
        <v>4</v>
      </c>
      <c r="F25" s="54">
        <v>4</v>
      </c>
      <c r="G25" s="54">
        <v>0</v>
      </c>
      <c r="H25" s="54">
        <v>4</v>
      </c>
      <c r="I25" s="54">
        <v>0</v>
      </c>
      <c r="J25" s="54">
        <v>0</v>
      </c>
      <c r="K25" s="54">
        <v>0</v>
      </c>
      <c r="L25" s="54">
        <v>0</v>
      </c>
      <c r="M25" s="54">
        <f>IF(E25=F25,100,IF(F25=0, 120,E25/F25*100))</f>
        <v>100</v>
      </c>
      <c r="N25" s="54"/>
      <c r="O25" s="54">
        <f>IF(H25=I25,100,IF(I25=0, 120,H25/I25*100))</f>
        <v>120</v>
      </c>
      <c r="P25" s="54"/>
      <c r="Q25" s="54"/>
      <c r="R25" s="53" t="s">
        <v>69</v>
      </c>
      <c r="S25" s="53">
        <v>2</v>
      </c>
      <c r="T25" s="53">
        <v>2</v>
      </c>
      <c r="U25" s="53">
        <v>2</v>
      </c>
      <c r="V25" s="53">
        <v>2</v>
      </c>
      <c r="W25" s="53">
        <v>2</v>
      </c>
      <c r="X25" s="55"/>
    </row>
    <row r="26" spans="1:25" ht="51">
      <c r="A26" s="51" t="s">
        <v>70</v>
      </c>
      <c r="B26" s="52" t="s">
        <v>71</v>
      </c>
      <c r="C26" s="52"/>
      <c r="D26" s="52"/>
      <c r="E26" s="53" t="s">
        <v>39</v>
      </c>
      <c r="F26" s="53" t="s">
        <v>39</v>
      </c>
      <c r="G26" s="53"/>
      <c r="H26" s="53" t="s">
        <v>87</v>
      </c>
      <c r="I26" s="53"/>
      <c r="J26" s="53"/>
      <c r="K26" s="53"/>
      <c r="L26" s="53"/>
      <c r="M26" s="53" t="s">
        <v>39</v>
      </c>
      <c r="N26" s="53"/>
      <c r="O26" s="53" t="s">
        <v>87</v>
      </c>
      <c r="P26" s="53"/>
      <c r="Q26" s="53"/>
      <c r="R26" s="53" t="s">
        <v>39</v>
      </c>
      <c r="S26" s="53">
        <f>AVERAGE(S27,S28)</f>
        <v>1.5</v>
      </c>
      <c r="T26" s="53">
        <f>AVERAGE(T27,T28)</f>
        <v>2</v>
      </c>
      <c r="U26" s="53">
        <f>AVERAGE(U27,U28)</f>
        <v>2</v>
      </c>
      <c r="V26" s="53">
        <f>AVERAGE(V27,V28)</f>
        <v>2</v>
      </c>
      <c r="W26" s="53">
        <f>AVERAGE(W27,W28)</f>
        <v>2</v>
      </c>
      <c r="X26" s="55"/>
    </row>
    <row r="27" spans="1:25" ht="51" outlineLevel="1">
      <c r="A27" s="51" t="s">
        <v>72</v>
      </c>
      <c r="B27" s="52" t="s">
        <v>73</v>
      </c>
      <c r="C27" s="52"/>
      <c r="D27" s="52"/>
      <c r="E27" s="54">
        <v>5</v>
      </c>
      <c r="F27" s="54">
        <v>6</v>
      </c>
      <c r="G27" s="54">
        <v>0</v>
      </c>
      <c r="H27" s="54">
        <v>11</v>
      </c>
      <c r="I27" s="54">
        <v>0</v>
      </c>
      <c r="J27" s="54">
        <v>0</v>
      </c>
      <c r="K27" s="54">
        <v>0</v>
      </c>
      <c r="L27" s="54">
        <v>0</v>
      </c>
      <c r="M27" s="54">
        <f>IF(E27=F27,100,IF(F27=0, 120,E27/F27*100))</f>
        <v>83.333333333333343</v>
      </c>
      <c r="N27" s="54"/>
      <c r="O27" s="54">
        <f>IF(H27=I27,100,IF(I27=0, 120,H27/I27*100))</f>
        <v>120</v>
      </c>
      <c r="P27" s="54"/>
      <c r="Q27" s="54"/>
      <c r="R27" s="53" t="s">
        <v>69</v>
      </c>
      <c r="S27" s="53">
        <v>2</v>
      </c>
      <c r="T27" s="53">
        <v>2</v>
      </c>
      <c r="U27" s="53">
        <v>2</v>
      </c>
      <c r="V27" s="53">
        <v>2</v>
      </c>
      <c r="W27" s="53">
        <v>2</v>
      </c>
      <c r="X27" s="55"/>
    </row>
    <row r="28" spans="1:25" ht="64.5" outlineLevel="1" thickBot="1">
      <c r="A28" s="51" t="s">
        <v>74</v>
      </c>
      <c r="B28" s="52" t="s">
        <v>75</v>
      </c>
      <c r="C28" s="52"/>
      <c r="D28" s="52"/>
      <c r="E28" s="54">
        <v>0.3</v>
      </c>
      <c r="F28" s="54">
        <v>0.4</v>
      </c>
      <c r="G28" s="54">
        <v>0</v>
      </c>
      <c r="H28" s="54">
        <v>0.4</v>
      </c>
      <c r="I28" s="54">
        <v>0</v>
      </c>
      <c r="J28" s="54">
        <v>0</v>
      </c>
      <c r="K28" s="54">
        <v>0</v>
      </c>
      <c r="L28" s="54">
        <v>0</v>
      </c>
      <c r="M28" s="54">
        <f>IF(E28=F28,100,IF(F28=0, 120,E28/F28*100))</f>
        <v>74.999999999999986</v>
      </c>
      <c r="N28" s="54"/>
      <c r="O28" s="54">
        <f>IF(H28=I28,100,IF(I28=0, 120,H28/I28*100))</f>
        <v>120</v>
      </c>
      <c r="P28" s="54"/>
      <c r="Q28" s="54"/>
      <c r="R28" s="53" t="s">
        <v>69</v>
      </c>
      <c r="S28" s="53">
        <v>1</v>
      </c>
      <c r="T28" s="53">
        <v>2</v>
      </c>
      <c r="U28" s="53">
        <v>2</v>
      </c>
      <c r="V28" s="53">
        <v>2</v>
      </c>
      <c r="W28" s="53">
        <v>2</v>
      </c>
      <c r="X28" s="55"/>
    </row>
    <row r="29" spans="1:25" ht="13.5" thickBot="1">
      <c r="A29" s="58" t="s">
        <v>76</v>
      </c>
      <c r="B29" s="59" t="s">
        <v>77</v>
      </c>
      <c r="C29" s="59"/>
      <c r="D29" s="59"/>
      <c r="E29" s="60" t="s">
        <v>39</v>
      </c>
      <c r="F29" s="60" t="s">
        <v>39</v>
      </c>
      <c r="G29" s="60"/>
      <c r="H29" s="60"/>
      <c r="I29" s="60"/>
      <c r="J29" s="60"/>
      <c r="K29" s="60"/>
      <c r="L29" s="60"/>
      <c r="M29" s="60" t="s">
        <v>39</v>
      </c>
      <c r="N29" s="60"/>
      <c r="O29" s="60"/>
      <c r="P29" s="60"/>
      <c r="Q29" s="60"/>
      <c r="R29" s="60" t="s">
        <v>39</v>
      </c>
      <c r="S29" s="61">
        <f>(S11+S18+S22+S23+S24+S26)/6</f>
        <v>2</v>
      </c>
      <c r="T29" s="62">
        <f>AVERAGE(T11,T18,T22,T23,T24,T26)</f>
        <v>2</v>
      </c>
      <c r="U29" s="61">
        <f>(U11+U18+U22+U23+U24+U26)/6</f>
        <v>2</v>
      </c>
      <c r="V29" s="62">
        <f>AVERAGE(V11,V18,V22,V23,V24,V26)</f>
        <v>2</v>
      </c>
      <c r="W29" s="62">
        <f>AVERAGE(W11,W18,W22,W23,W24,W26)</f>
        <v>2</v>
      </c>
      <c r="X29" s="63"/>
    </row>
    <row r="32" spans="1:25">
      <c r="B32" s="44" t="s">
        <v>196</v>
      </c>
      <c r="F32" s="168" t="s">
        <v>201</v>
      </c>
      <c r="G32" s="168"/>
      <c r="H32" s="168"/>
      <c r="I32" s="168"/>
      <c r="J32" s="168"/>
      <c r="K32" s="168"/>
      <c r="L32" s="168"/>
      <c r="M32" s="168"/>
    </row>
    <row r="33" spans="2:24">
      <c r="B33" s="64" t="s">
        <v>17</v>
      </c>
      <c r="C33" s="49"/>
      <c r="D33" s="49"/>
      <c r="E33" s="49"/>
      <c r="F33" s="169" t="s">
        <v>18</v>
      </c>
      <c r="G33" s="169"/>
      <c r="H33" s="169"/>
      <c r="I33" s="169"/>
      <c r="J33" s="169"/>
      <c r="K33" s="169"/>
      <c r="L33" s="169"/>
      <c r="M33" s="169"/>
      <c r="N33" s="46"/>
      <c r="O33" s="46"/>
      <c r="P33" s="46"/>
      <c r="Q33" s="46"/>
      <c r="R33" s="49"/>
      <c r="S33" s="49" t="s">
        <v>19</v>
      </c>
      <c r="T33" s="49"/>
      <c r="U33" s="49"/>
      <c r="V33" s="49"/>
      <c r="W33" s="49"/>
      <c r="X33" s="49"/>
    </row>
  </sheetData>
  <autoFilter ref="A10:S29">
    <filterColumn colId="7"/>
    <filterColumn colId="9"/>
  </autoFilter>
  <mergeCells count="19">
    <mergeCell ref="Y8:AA8"/>
    <mergeCell ref="F33:M33"/>
    <mergeCell ref="R8:R9"/>
    <mergeCell ref="S8:S9"/>
    <mergeCell ref="T8:T9"/>
    <mergeCell ref="U8:U9"/>
    <mergeCell ref="V8:V9"/>
    <mergeCell ref="W8:W9"/>
    <mergeCell ref="F32:M32"/>
    <mergeCell ref="O8:O9"/>
    <mergeCell ref="P8:P9"/>
    <mergeCell ref="Q8:Q9"/>
    <mergeCell ref="A4:W4"/>
    <mergeCell ref="A6:W6"/>
    <mergeCell ref="A8:A9"/>
    <mergeCell ref="B8:B9"/>
    <mergeCell ref="C8:F8"/>
    <mergeCell ref="M8:M9"/>
    <mergeCell ref="N8:N9"/>
  </mergeCells>
  <pageMargins left="0.15748031496062992" right="0.15748031496062992" top="0.31496062992125984" bottom="0.31496062992125984" header="0.19685039370078741" footer="0.19685039370078741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30"/>
  <sheetViews>
    <sheetView view="pageBreakPreview" zoomScale="70" zoomScaleNormal="70" zoomScaleSheetLayoutView="70" workbookViewId="0">
      <pane xSplit="12" ySplit="10" topLeftCell="V11" activePane="bottomRight" state="frozen"/>
      <selection activeCell="A12" sqref="A12:E12"/>
      <selection pane="topRight" activeCell="A12" sqref="A12:E12"/>
      <selection pane="bottomLeft" activeCell="A12" sqref="A12:E12"/>
      <selection pane="bottomRight" activeCell="BC15" sqref="BC15"/>
    </sheetView>
  </sheetViews>
  <sheetFormatPr defaultColWidth="0.85546875" defaultRowHeight="15"/>
  <cols>
    <col min="1" max="1" width="2" style="69" customWidth="1"/>
    <col min="2" max="2" width="56.5703125" style="69" customWidth="1"/>
    <col min="3" max="3" width="14.7109375" style="69" hidden="1" customWidth="1"/>
    <col min="4" max="4" width="13" style="69" hidden="1" customWidth="1"/>
    <col min="5" max="23" width="12.140625" style="69" customWidth="1"/>
    <col min="24" max="24" width="12.140625" style="69" hidden="1" customWidth="1"/>
    <col min="25" max="25" width="13" style="69" customWidth="1"/>
    <col min="26" max="26" width="12.85546875" style="69" customWidth="1"/>
    <col min="27" max="27" width="14" style="69" customWidth="1"/>
    <col min="28" max="16384" width="0.85546875" style="69"/>
  </cols>
  <sheetData>
    <row r="1" spans="1:27" s="66" customFormat="1" ht="15.75">
      <c r="W1" s="66" t="s">
        <v>203</v>
      </c>
    </row>
    <row r="2" spans="1:27" s="66" customFormat="1" ht="15.75"/>
    <row r="3" spans="1:27" s="66" customFormat="1" ht="15.75" customHeight="1">
      <c r="A3" s="161" t="s">
        <v>78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</row>
    <row r="4" spans="1:27" s="66" customFormat="1" ht="15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7" s="66" customFormat="1" ht="15.75" customHeight="1">
      <c r="A5" s="162" t="s">
        <v>199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65"/>
      <c r="Z5" s="65"/>
      <c r="AA5" s="65"/>
    </row>
    <row r="6" spans="1:27" s="66" customFormat="1" ht="15.75"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8"/>
      <c r="U6" s="68"/>
      <c r="V6" s="68"/>
      <c r="W6" s="68"/>
      <c r="X6" s="68"/>
    </row>
    <row r="7" spans="1:27">
      <c r="C7" s="173"/>
      <c r="D7" s="173"/>
      <c r="E7" s="173"/>
      <c r="F7" s="173"/>
    </row>
    <row r="8" spans="1:27" s="71" customFormat="1" ht="15.75" customHeight="1">
      <c r="A8" s="174" t="s">
        <v>79</v>
      </c>
      <c r="B8" s="174"/>
      <c r="C8" s="70"/>
      <c r="D8" s="70"/>
      <c r="E8" s="174">
        <v>2015</v>
      </c>
      <c r="F8" s="174"/>
      <c r="G8" s="70">
        <v>2016</v>
      </c>
      <c r="H8" s="171">
        <v>2017</v>
      </c>
      <c r="I8" s="172"/>
      <c r="J8" s="171">
        <v>2018</v>
      </c>
      <c r="K8" s="172"/>
      <c r="L8" s="70">
        <v>2019</v>
      </c>
      <c r="M8" s="72">
        <v>2015</v>
      </c>
      <c r="N8" s="72">
        <v>2016</v>
      </c>
      <c r="O8" s="72">
        <v>2017</v>
      </c>
      <c r="P8" s="72">
        <v>2018</v>
      </c>
      <c r="Q8" s="72">
        <v>2019</v>
      </c>
      <c r="R8" s="170" t="s">
        <v>27</v>
      </c>
      <c r="S8" s="164" t="s">
        <v>28</v>
      </c>
      <c r="T8" s="164" t="s">
        <v>29</v>
      </c>
      <c r="U8" s="164" t="s">
        <v>30</v>
      </c>
      <c r="V8" s="164" t="s">
        <v>31</v>
      </c>
      <c r="W8" s="164" t="s">
        <v>32</v>
      </c>
      <c r="X8" s="206" t="s">
        <v>81</v>
      </c>
      <c r="Y8" s="209"/>
      <c r="Z8" s="65"/>
      <c r="AA8" s="65"/>
    </row>
    <row r="9" spans="1:27" s="71" customFormat="1" ht="45" customHeight="1">
      <c r="A9" s="174"/>
      <c r="B9" s="174"/>
      <c r="C9" s="70" t="s">
        <v>82</v>
      </c>
      <c r="D9" s="70" t="s">
        <v>83</v>
      </c>
      <c r="E9" s="70" t="s">
        <v>84</v>
      </c>
      <c r="F9" s="70" t="s">
        <v>85</v>
      </c>
      <c r="G9" s="70" t="s">
        <v>85</v>
      </c>
      <c r="H9" s="70" t="s">
        <v>84</v>
      </c>
      <c r="I9" s="70" t="s">
        <v>85</v>
      </c>
      <c r="J9" s="70" t="s">
        <v>84</v>
      </c>
      <c r="K9" s="70" t="s">
        <v>85</v>
      </c>
      <c r="L9" s="70" t="s">
        <v>85</v>
      </c>
      <c r="M9" s="148" t="s">
        <v>80</v>
      </c>
      <c r="N9" s="148" t="s">
        <v>80</v>
      </c>
      <c r="O9" s="148" t="s">
        <v>80</v>
      </c>
      <c r="P9" s="148" t="s">
        <v>80</v>
      </c>
      <c r="Q9" s="148" t="s">
        <v>80</v>
      </c>
      <c r="R9" s="170"/>
      <c r="S9" s="164"/>
      <c r="T9" s="164"/>
      <c r="U9" s="164"/>
      <c r="V9" s="164"/>
      <c r="W9" s="164"/>
      <c r="X9" s="206"/>
      <c r="Y9" s="153"/>
      <c r="Z9" s="153"/>
      <c r="AA9" s="153"/>
    </row>
    <row r="10" spans="1:27" s="73" customFormat="1">
      <c r="A10" s="175">
        <v>1</v>
      </c>
      <c r="B10" s="175"/>
      <c r="C10" s="72"/>
      <c r="D10" s="72"/>
      <c r="E10" s="72">
        <v>2</v>
      </c>
      <c r="F10" s="72">
        <v>3</v>
      </c>
      <c r="G10" s="72"/>
      <c r="H10" s="72"/>
      <c r="I10" s="72"/>
      <c r="J10" s="72"/>
      <c r="K10" s="72"/>
      <c r="L10" s="72"/>
      <c r="M10" s="72">
        <v>4</v>
      </c>
      <c r="N10" s="72"/>
      <c r="O10" s="72"/>
      <c r="P10" s="72"/>
      <c r="Q10" s="72"/>
      <c r="R10" s="72">
        <v>5</v>
      </c>
      <c r="S10" s="72">
        <v>6</v>
      </c>
      <c r="T10" s="72">
        <v>6</v>
      </c>
      <c r="U10" s="72">
        <v>7</v>
      </c>
      <c r="V10" s="72">
        <v>8</v>
      </c>
      <c r="W10" s="72">
        <v>9</v>
      </c>
      <c r="X10" s="207">
        <v>10</v>
      </c>
      <c r="Y10" s="204"/>
      <c r="Z10" s="204"/>
      <c r="AA10" s="204"/>
    </row>
    <row r="11" spans="1:27" s="78" customFormat="1" ht="33.75" customHeight="1">
      <c r="A11" s="74"/>
      <c r="B11" s="75" t="s">
        <v>86</v>
      </c>
      <c r="C11" s="75"/>
      <c r="D11" s="75"/>
      <c r="E11" s="76" t="s">
        <v>87</v>
      </c>
      <c r="F11" s="76" t="s">
        <v>87</v>
      </c>
      <c r="G11" s="76"/>
      <c r="H11" s="76"/>
      <c r="I11" s="76"/>
      <c r="J11" s="76"/>
      <c r="K11" s="76"/>
      <c r="L11" s="76"/>
      <c r="M11" s="77" t="s">
        <v>87</v>
      </c>
      <c r="N11" s="77"/>
      <c r="O11" s="77"/>
      <c r="P11" s="77"/>
      <c r="Q11" s="77"/>
      <c r="R11" s="77" t="s">
        <v>87</v>
      </c>
      <c r="S11" s="77">
        <f t="shared" ref="S11:X11" si="0">AVERAGE(S13,S14,S17)</f>
        <v>0.5</v>
      </c>
      <c r="T11" s="77">
        <f t="shared" si="0"/>
        <v>0.5</v>
      </c>
      <c r="U11" s="77">
        <f t="shared" si="0"/>
        <v>0.5</v>
      </c>
      <c r="V11" s="77">
        <f t="shared" si="0"/>
        <v>0.5</v>
      </c>
      <c r="W11" s="77">
        <f t="shared" si="0"/>
        <v>0.5</v>
      </c>
      <c r="X11" s="208">
        <f t="shared" si="0"/>
        <v>0.5</v>
      </c>
      <c r="Y11" s="205"/>
      <c r="Z11" s="205"/>
      <c r="AA11" s="205"/>
    </row>
    <row r="12" spans="1:27" s="78" customFormat="1" ht="15" customHeight="1">
      <c r="A12" s="79"/>
      <c r="B12" s="80" t="s">
        <v>88</v>
      </c>
      <c r="C12" s="80"/>
      <c r="D12" s="80"/>
      <c r="E12" s="76"/>
      <c r="F12" s="76"/>
      <c r="G12" s="76"/>
      <c r="H12" s="76"/>
      <c r="I12" s="76"/>
      <c r="J12" s="76"/>
      <c r="K12" s="76"/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208"/>
      <c r="Y12" s="205"/>
      <c r="Z12" s="205"/>
      <c r="AA12" s="205"/>
    </row>
    <row r="13" spans="1:27" s="78" customFormat="1" ht="63" customHeight="1">
      <c r="A13" s="79"/>
      <c r="B13" s="81" t="s">
        <v>89</v>
      </c>
      <c r="C13" s="81"/>
      <c r="D13" s="81"/>
      <c r="E13" s="82">
        <v>14</v>
      </c>
      <c r="F13" s="82">
        <v>14</v>
      </c>
      <c r="G13" s="82">
        <f>F13-1.5%</f>
        <v>13.984999999999999</v>
      </c>
      <c r="H13" s="82">
        <v>14</v>
      </c>
      <c r="I13" s="82">
        <f>G13-1.5%</f>
        <v>13.969999999999999</v>
      </c>
      <c r="J13" s="82">
        <v>14</v>
      </c>
      <c r="K13" s="82">
        <f>I13-1.5%</f>
        <v>13.954999999999998</v>
      </c>
      <c r="L13" s="82">
        <f>K13-1.5%</f>
        <v>13.939999999999998</v>
      </c>
      <c r="M13" s="77">
        <f>IF(E13=F13,100,IF(F13=0, 120,E13/F13*100))</f>
        <v>100</v>
      </c>
      <c r="N13" s="77">
        <f>IF(G13=G13,100,IF(G13=0, 120,G13/G13*100))</f>
        <v>100</v>
      </c>
      <c r="O13" s="82">
        <f>H13/I13*100</f>
        <v>100.21474588403723</v>
      </c>
      <c r="P13" s="82">
        <f>J13/K13*100</f>
        <v>100.32246506628451</v>
      </c>
      <c r="Q13" s="77"/>
      <c r="R13" s="77" t="s">
        <v>69</v>
      </c>
      <c r="S13" s="77">
        <v>0.5</v>
      </c>
      <c r="T13" s="77">
        <v>0.5</v>
      </c>
      <c r="U13" s="77">
        <v>0.5</v>
      </c>
      <c r="V13" s="77">
        <v>0.5</v>
      </c>
      <c r="W13" s="77">
        <v>0.5</v>
      </c>
      <c r="X13" s="208">
        <v>0.5</v>
      </c>
      <c r="Y13" s="65"/>
      <c r="Z13" s="65"/>
      <c r="AA13" s="65"/>
    </row>
    <row r="14" spans="1:27" s="78" customFormat="1" ht="47.25" customHeight="1">
      <c r="A14" s="79"/>
      <c r="B14" s="83" t="s">
        <v>90</v>
      </c>
      <c r="C14" s="83"/>
      <c r="D14" s="83"/>
      <c r="E14" s="82">
        <f t="shared" ref="E14:L14" si="1">E15+E16</f>
        <v>10</v>
      </c>
      <c r="F14" s="82">
        <f t="shared" si="1"/>
        <v>10</v>
      </c>
      <c r="G14" s="82">
        <f t="shared" si="1"/>
        <v>9.9700000000000006</v>
      </c>
      <c r="H14" s="82">
        <v>10</v>
      </c>
      <c r="I14" s="82">
        <f>I15+I16</f>
        <v>9.9400000000000013</v>
      </c>
      <c r="J14" s="82">
        <v>9.9</v>
      </c>
      <c r="K14" s="82">
        <f t="shared" si="1"/>
        <v>9.9100000000000019</v>
      </c>
      <c r="L14" s="82">
        <f t="shared" si="1"/>
        <v>9.8800000000000026</v>
      </c>
      <c r="M14" s="77">
        <f>IF(E14=F14,100,IF(F14=0, 120,E14/F14*100))</f>
        <v>100</v>
      </c>
      <c r="N14" s="77">
        <f>IF(G14=G14,100,IF(G14=0, 120,G14/G14*100))</f>
        <v>100</v>
      </c>
      <c r="O14" s="82">
        <f>H14/I14*100</f>
        <v>100.60362173038229</v>
      </c>
      <c r="P14" s="82">
        <f>J14/K14*100</f>
        <v>99.899091826437925</v>
      </c>
      <c r="Q14" s="77"/>
      <c r="R14" s="77" t="s">
        <v>69</v>
      </c>
      <c r="S14" s="77">
        <v>0.5</v>
      </c>
      <c r="T14" s="77">
        <v>0.5</v>
      </c>
      <c r="U14" s="77">
        <v>0.5</v>
      </c>
      <c r="V14" s="77">
        <v>0.5</v>
      </c>
      <c r="W14" s="77">
        <v>0.5</v>
      </c>
      <c r="X14" s="208"/>
      <c r="Y14" s="153"/>
      <c r="Z14" s="153"/>
      <c r="AA14" s="153"/>
    </row>
    <row r="15" spans="1:27" s="78" customFormat="1" ht="48.75" customHeight="1">
      <c r="A15" s="79"/>
      <c r="B15" s="75" t="s">
        <v>91</v>
      </c>
      <c r="C15" s="75"/>
      <c r="D15" s="75"/>
      <c r="E15" s="82">
        <v>5</v>
      </c>
      <c r="F15" s="82">
        <v>5</v>
      </c>
      <c r="G15" s="82">
        <f t="shared" ref="G15:L16" si="2">F15-1.5%</f>
        <v>4.9850000000000003</v>
      </c>
      <c r="H15" s="82">
        <v>5</v>
      </c>
      <c r="I15" s="82">
        <f>G15-1.5%</f>
        <v>4.9700000000000006</v>
      </c>
      <c r="J15" s="82">
        <v>5</v>
      </c>
      <c r="K15" s="82">
        <f>I15-1.5%</f>
        <v>4.955000000000001</v>
      </c>
      <c r="L15" s="82">
        <f t="shared" si="2"/>
        <v>4.9400000000000013</v>
      </c>
      <c r="M15" s="77">
        <f>IF(E15=F15,100,IF(F15=0, 120,E15/F15*100))</f>
        <v>100</v>
      </c>
      <c r="N15" s="77">
        <f>IF(G15=G15,100,IF(G15=0, 120,G15/G15*100))</f>
        <v>100</v>
      </c>
      <c r="O15" s="82">
        <f>H15/I15*100</f>
        <v>100.60362173038229</v>
      </c>
      <c r="P15" s="82">
        <f>J15/K15*100</f>
        <v>100.90817356205849</v>
      </c>
      <c r="Q15" s="77"/>
      <c r="R15" s="77" t="s">
        <v>87</v>
      </c>
      <c r="S15" s="77" t="s">
        <v>87</v>
      </c>
      <c r="T15" s="77" t="s">
        <v>87</v>
      </c>
      <c r="U15" s="77" t="s">
        <v>87</v>
      </c>
      <c r="V15" s="77" t="s">
        <v>87</v>
      </c>
      <c r="W15" s="77" t="s">
        <v>87</v>
      </c>
      <c r="X15" s="208" t="s">
        <v>87</v>
      </c>
      <c r="Y15" s="204"/>
      <c r="Z15" s="204"/>
      <c r="AA15" s="204"/>
    </row>
    <row r="16" spans="1:27" s="78" customFormat="1" ht="26.25" customHeight="1">
      <c r="A16" s="79"/>
      <c r="B16" s="75" t="s">
        <v>92</v>
      </c>
      <c r="C16" s="75"/>
      <c r="D16" s="75"/>
      <c r="E16" s="82">
        <v>5</v>
      </c>
      <c r="F16" s="82">
        <v>5</v>
      </c>
      <c r="G16" s="82">
        <f t="shared" si="2"/>
        <v>4.9850000000000003</v>
      </c>
      <c r="H16" s="82">
        <v>5</v>
      </c>
      <c r="I16" s="82">
        <f>G16-1.5%</f>
        <v>4.9700000000000006</v>
      </c>
      <c r="J16" s="82">
        <v>5</v>
      </c>
      <c r="K16" s="82">
        <f>I16-1.5%</f>
        <v>4.955000000000001</v>
      </c>
      <c r="L16" s="82">
        <f t="shared" si="2"/>
        <v>4.9400000000000013</v>
      </c>
      <c r="M16" s="77">
        <f>IF(E16=F16,100,IF(F16=0, 120,E16/F16*100))</f>
        <v>100</v>
      </c>
      <c r="N16" s="77">
        <f>IF(G16=G16,100,IF(G16=0, 120,G16/G16*100))</f>
        <v>100</v>
      </c>
      <c r="O16" s="82">
        <f>H16/I16*100</f>
        <v>100.60362173038229</v>
      </c>
      <c r="P16" s="82">
        <f>J16/K16*100</f>
        <v>100.90817356205849</v>
      </c>
      <c r="Q16" s="77"/>
      <c r="R16" s="77" t="s">
        <v>87</v>
      </c>
      <c r="S16" s="77" t="s">
        <v>87</v>
      </c>
      <c r="T16" s="77"/>
      <c r="U16" s="77" t="s">
        <v>87</v>
      </c>
      <c r="V16" s="77" t="s">
        <v>87</v>
      </c>
      <c r="W16" s="77" t="s">
        <v>87</v>
      </c>
      <c r="X16" s="208" t="s">
        <v>87</v>
      </c>
      <c r="Y16" s="205"/>
      <c r="Z16" s="205"/>
      <c r="AA16" s="205"/>
    </row>
    <row r="17" spans="1:27" s="78" customFormat="1" ht="105" customHeight="1">
      <c r="A17" s="79"/>
      <c r="B17" s="83" t="s">
        <v>93</v>
      </c>
      <c r="C17" s="83"/>
      <c r="D17" s="83"/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77">
        <f>IF(E17=F17,100,IF(F17=0, 120,E17/F17*100))</f>
        <v>100</v>
      </c>
      <c r="N17" s="77">
        <f>IF(G17=G17,100,IF(G17=0, 120,G17/G17*100))</f>
        <v>100</v>
      </c>
      <c r="O17" s="82"/>
      <c r="P17" s="82"/>
      <c r="Q17" s="77"/>
      <c r="R17" s="77" t="s">
        <v>69</v>
      </c>
      <c r="S17" s="77">
        <v>0.5</v>
      </c>
      <c r="T17" s="77">
        <v>0.5</v>
      </c>
      <c r="U17" s="77">
        <v>0.5</v>
      </c>
      <c r="V17" s="77">
        <v>0.5</v>
      </c>
      <c r="W17" s="77">
        <v>0.5</v>
      </c>
      <c r="X17" s="208">
        <v>0.5</v>
      </c>
      <c r="Y17" s="205"/>
      <c r="Z17" s="205"/>
      <c r="AA17" s="205"/>
    </row>
    <row r="18" spans="1:27" s="78" customFormat="1" ht="54.75" customHeight="1">
      <c r="A18" s="79"/>
      <c r="B18" s="75" t="s">
        <v>94</v>
      </c>
      <c r="C18" s="75"/>
      <c r="D18" s="75"/>
      <c r="E18" s="76"/>
      <c r="F18" s="76"/>
      <c r="G18" s="76"/>
      <c r="H18" s="76"/>
      <c r="I18" s="76"/>
      <c r="J18" s="76"/>
      <c r="K18" s="76"/>
      <c r="L18" s="76"/>
      <c r="M18" s="77"/>
      <c r="N18" s="77"/>
      <c r="O18" s="77"/>
      <c r="P18" s="77"/>
      <c r="Q18" s="77"/>
      <c r="R18" s="77"/>
      <c r="S18" s="77">
        <f t="shared" ref="S18:X18" si="3">AVERAGE(S19)</f>
        <v>0.5</v>
      </c>
      <c r="T18" s="77">
        <f t="shared" si="3"/>
        <v>0.5</v>
      </c>
      <c r="U18" s="77">
        <f t="shared" si="3"/>
        <v>0.5</v>
      </c>
      <c r="V18" s="77">
        <f t="shared" si="3"/>
        <v>0.5</v>
      </c>
      <c r="W18" s="77">
        <f t="shared" si="3"/>
        <v>0.5</v>
      </c>
      <c r="X18" s="208">
        <f t="shared" si="3"/>
        <v>0.5</v>
      </c>
    </row>
    <row r="19" spans="1:27" s="78" customFormat="1" ht="63.75" customHeight="1">
      <c r="A19" s="79"/>
      <c r="B19" s="80" t="s">
        <v>95</v>
      </c>
      <c r="C19" s="80"/>
      <c r="D19" s="80"/>
      <c r="E19" s="82">
        <v>2.8</v>
      </c>
      <c r="F19" s="82">
        <v>2.4</v>
      </c>
      <c r="G19" s="82">
        <v>0</v>
      </c>
      <c r="H19" s="82">
        <v>2</v>
      </c>
      <c r="I19" s="82">
        <v>0</v>
      </c>
      <c r="J19" s="82">
        <v>0</v>
      </c>
      <c r="K19" s="82">
        <v>0</v>
      </c>
      <c r="L19" s="82">
        <v>0</v>
      </c>
      <c r="M19" s="84">
        <f>IF(E19=F19,100,IF(F19=0, 120,E19/F19*100))</f>
        <v>116.66666666666667</v>
      </c>
      <c r="N19" s="82"/>
      <c r="O19" s="77"/>
      <c r="P19" s="77"/>
      <c r="Q19" s="77"/>
      <c r="R19" s="77" t="s">
        <v>69</v>
      </c>
      <c r="S19" s="77">
        <v>0.5</v>
      </c>
      <c r="T19" s="77">
        <v>0.5</v>
      </c>
      <c r="U19" s="77">
        <v>0.5</v>
      </c>
      <c r="V19" s="77">
        <v>0.5</v>
      </c>
      <c r="W19" s="77">
        <v>0.5</v>
      </c>
      <c r="X19" s="77">
        <v>0.5</v>
      </c>
    </row>
    <row r="20" spans="1:27" s="78" customFormat="1" ht="48.75" customHeight="1">
      <c r="A20" s="79"/>
      <c r="B20" s="80" t="s">
        <v>96</v>
      </c>
      <c r="C20" s="80"/>
      <c r="D20" s="80"/>
      <c r="E20" s="76" t="s">
        <v>87</v>
      </c>
      <c r="F20" s="76" t="s">
        <v>87</v>
      </c>
      <c r="G20" s="76" t="s">
        <v>87</v>
      </c>
      <c r="H20" s="76"/>
      <c r="I20" s="76" t="s">
        <v>87</v>
      </c>
      <c r="J20" s="76" t="s">
        <v>87</v>
      </c>
      <c r="K20" s="76" t="s">
        <v>87</v>
      </c>
      <c r="L20" s="76" t="s">
        <v>87</v>
      </c>
      <c r="M20" s="77" t="s">
        <v>87</v>
      </c>
      <c r="N20" s="77"/>
      <c r="O20" s="77"/>
      <c r="P20" s="77"/>
      <c r="Q20" s="77"/>
      <c r="R20" s="77" t="s">
        <v>87</v>
      </c>
      <c r="S20" s="77">
        <f t="shared" ref="S20:X20" si="4">AVERAGE(S22,S23)</f>
        <v>0.5</v>
      </c>
      <c r="T20" s="77">
        <f t="shared" si="4"/>
        <v>0.5</v>
      </c>
      <c r="U20" s="77">
        <f t="shared" si="4"/>
        <v>0.5</v>
      </c>
      <c r="V20" s="77">
        <f t="shared" si="4"/>
        <v>0.5</v>
      </c>
      <c r="W20" s="77">
        <f t="shared" si="4"/>
        <v>0.5</v>
      </c>
      <c r="X20" s="77">
        <f t="shared" si="4"/>
        <v>0.5</v>
      </c>
    </row>
    <row r="21" spans="1:27" s="78" customFormat="1" ht="15" customHeight="1">
      <c r="A21" s="79"/>
      <c r="B21" s="80" t="s">
        <v>88</v>
      </c>
      <c r="C21" s="80"/>
      <c r="D21" s="80"/>
      <c r="E21" s="76"/>
      <c r="F21" s="76"/>
      <c r="G21" s="76"/>
      <c r="H21" s="76"/>
      <c r="I21" s="76"/>
      <c r="J21" s="76"/>
      <c r="K21" s="76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spans="1:27" s="78" customFormat="1" ht="63" customHeight="1">
      <c r="A22" s="79"/>
      <c r="B22" s="81" t="s">
        <v>97</v>
      </c>
      <c r="C22" s="81"/>
      <c r="D22" s="81"/>
      <c r="E22" s="82">
        <v>1</v>
      </c>
      <c r="F22" s="82">
        <v>1</v>
      </c>
      <c r="G22" s="82">
        <v>1</v>
      </c>
      <c r="H22" s="82">
        <v>1</v>
      </c>
      <c r="I22" s="82">
        <v>1</v>
      </c>
      <c r="J22" s="82">
        <v>1</v>
      </c>
      <c r="K22" s="82">
        <v>1</v>
      </c>
      <c r="L22" s="82">
        <v>1</v>
      </c>
      <c r="M22" s="77">
        <f>IF(E22=F22,100,IF(F22=0, 120,E22/F22*100))</f>
        <v>100</v>
      </c>
      <c r="N22" s="77"/>
      <c r="O22" s="77"/>
      <c r="P22" s="77"/>
      <c r="Q22" s="77"/>
      <c r="R22" s="77" t="s">
        <v>42</v>
      </c>
      <c r="S22" s="77">
        <v>0.5</v>
      </c>
      <c r="T22" s="77">
        <v>0.5</v>
      </c>
      <c r="U22" s="77">
        <v>0.5</v>
      </c>
      <c r="V22" s="77">
        <v>0.5</v>
      </c>
      <c r="W22" s="77">
        <v>0.5</v>
      </c>
      <c r="X22" s="77">
        <v>0.5</v>
      </c>
    </row>
    <row r="23" spans="1:27" ht="90" customHeight="1">
      <c r="A23" s="85"/>
      <c r="B23" s="81" t="s">
        <v>98</v>
      </c>
      <c r="C23" s="81"/>
      <c r="D23" s="81"/>
      <c r="E23" s="82">
        <v>3</v>
      </c>
      <c r="F23" s="82">
        <v>3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77">
        <f>IF(E23=F23,100,IF(F23=0, 120,E23/F23*100))</f>
        <v>100</v>
      </c>
      <c r="N23" s="77"/>
      <c r="O23" s="77"/>
      <c r="P23" s="77"/>
      <c r="Q23" s="77"/>
      <c r="R23" s="77" t="s">
        <v>69</v>
      </c>
      <c r="S23" s="77">
        <v>0.5</v>
      </c>
      <c r="T23" s="77">
        <v>0.5</v>
      </c>
      <c r="U23" s="77">
        <v>0.5</v>
      </c>
      <c r="V23" s="77">
        <v>0.5</v>
      </c>
      <c r="W23" s="77">
        <v>0.5</v>
      </c>
      <c r="X23" s="77">
        <v>0.5</v>
      </c>
    </row>
    <row r="24" spans="1:27" ht="49.5" customHeight="1">
      <c r="A24" s="85"/>
      <c r="B24" s="80" t="s">
        <v>99</v>
      </c>
      <c r="C24" s="80"/>
      <c r="D24" s="80"/>
      <c r="E24" s="76"/>
      <c r="F24" s="76"/>
      <c r="G24" s="76"/>
      <c r="H24" s="76"/>
      <c r="I24" s="76"/>
      <c r="J24" s="76"/>
      <c r="K24" s="76"/>
      <c r="L24" s="76"/>
      <c r="M24" s="77">
        <f>IF(E24=F24,100,IF(F24=0, 120,E24/F24*100))</f>
        <v>100</v>
      </c>
      <c r="N24" s="77"/>
      <c r="O24" s="77"/>
      <c r="P24" s="77"/>
      <c r="Q24" s="77"/>
      <c r="R24" s="77" t="s">
        <v>69</v>
      </c>
      <c r="S24" s="77">
        <f>S25</f>
        <v>0.2</v>
      </c>
      <c r="T24" s="77">
        <v>0.2</v>
      </c>
      <c r="U24" s="77">
        <f>U25</f>
        <v>0.2</v>
      </c>
      <c r="V24" s="77">
        <f>V25</f>
        <v>0.2</v>
      </c>
      <c r="W24" s="77">
        <f>W25</f>
        <v>0.2</v>
      </c>
      <c r="X24" s="77">
        <f>X25</f>
        <v>0.2</v>
      </c>
    </row>
    <row r="25" spans="1:27" ht="77.25" customHeight="1">
      <c r="A25" s="85"/>
      <c r="B25" s="80" t="s">
        <v>100</v>
      </c>
      <c r="C25" s="80"/>
      <c r="D25" s="80"/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77">
        <f>IF(E25=F25,100,IF(F25=0, 120,E25/F25*100))</f>
        <v>100</v>
      </c>
      <c r="N25" s="77">
        <f>IF(G25=G25,100,IF(G25=0, 120,G25/G25*100))</f>
        <v>100</v>
      </c>
      <c r="O25" s="77">
        <f>IF(H25=I25,100,IF(I25=0, 120,H25/I25*100))</f>
        <v>100</v>
      </c>
      <c r="P25" s="77">
        <f>IF(J25=K25,100,IF(K25=0, 120,J25/K25*100))</f>
        <v>100</v>
      </c>
      <c r="Q25" s="77"/>
      <c r="R25" s="77" t="s">
        <v>69</v>
      </c>
      <c r="S25" s="77">
        <v>0.2</v>
      </c>
      <c r="T25" s="77">
        <v>0.2</v>
      </c>
      <c r="U25" s="77">
        <v>0.2</v>
      </c>
      <c r="V25" s="77">
        <v>0.2</v>
      </c>
      <c r="W25" s="77">
        <v>0.2</v>
      </c>
      <c r="X25" s="77">
        <v>0.2</v>
      </c>
    </row>
    <row r="26" spans="1:27" ht="30.75" customHeight="1">
      <c r="A26" s="85"/>
      <c r="B26" s="86" t="s">
        <v>101</v>
      </c>
      <c r="C26" s="86"/>
      <c r="D26" s="86"/>
      <c r="E26" s="87" t="s">
        <v>87</v>
      </c>
      <c r="F26" s="87" t="s">
        <v>87</v>
      </c>
      <c r="G26" s="87"/>
      <c r="H26" s="87"/>
      <c r="I26" s="87"/>
      <c r="J26" s="87"/>
      <c r="K26" s="87"/>
      <c r="L26" s="87"/>
      <c r="M26" s="88" t="s">
        <v>87</v>
      </c>
      <c r="N26" s="88"/>
      <c r="O26" s="88"/>
      <c r="P26" s="88"/>
      <c r="Q26" s="88"/>
      <c r="R26" s="88" t="s">
        <v>87</v>
      </c>
      <c r="S26" s="89">
        <f>(S11+S18+S20+S24)/4</f>
        <v>0.42499999999999999</v>
      </c>
      <c r="T26" s="89">
        <f>(T11+T18+T20+T24)/4</f>
        <v>0.42499999999999999</v>
      </c>
      <c r="U26" s="89">
        <f>ROUND(AVERAGE(U11,U18,U20,U24),3)</f>
        <v>0.42499999999999999</v>
      </c>
      <c r="V26" s="89">
        <f>ROUND(AVERAGE(V11,V18,V20,V24),3)</f>
        <v>0.42499999999999999</v>
      </c>
      <c r="W26" s="89">
        <f>ROUND(AVERAGE(W11,W18,W20,W24),3)</f>
        <v>0.42499999999999999</v>
      </c>
      <c r="X26" s="89">
        <f>ROUND(AVERAGE(X11,X18,X20,X24),3)</f>
        <v>0.42499999999999999</v>
      </c>
    </row>
    <row r="27" spans="1:27" s="90" customFormat="1"/>
    <row r="28" spans="1:27" s="66" customFormat="1" ht="35.25" customHeight="1">
      <c r="A28" s="176" t="s">
        <v>196</v>
      </c>
      <c r="B28" s="176"/>
      <c r="C28" s="176"/>
      <c r="D28" s="176"/>
      <c r="E28" s="176"/>
      <c r="F28" s="177" t="s">
        <v>202</v>
      </c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91"/>
      <c r="T28" s="92"/>
      <c r="U28" s="92"/>
      <c r="V28" s="92"/>
      <c r="W28" s="92"/>
      <c r="X28" s="92"/>
    </row>
    <row r="29" spans="1:27" s="94" customFormat="1" ht="13.5" customHeight="1">
      <c r="A29" s="178" t="s">
        <v>102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93"/>
      <c r="T29" s="93"/>
      <c r="U29" s="93"/>
      <c r="V29" s="93"/>
      <c r="W29" s="93"/>
      <c r="X29" s="93"/>
    </row>
    <row r="30" spans="1:27" ht="3" customHeight="1">
      <c r="A30" s="95"/>
      <c r="B30" s="95"/>
      <c r="C30" s="95"/>
      <c r="D30" s="95"/>
    </row>
  </sheetData>
  <mergeCells count="19">
    <mergeCell ref="A10:B10"/>
    <mergeCell ref="T8:T9"/>
    <mergeCell ref="A28:E28"/>
    <mergeCell ref="F28:R28"/>
    <mergeCell ref="A29:E29"/>
    <mergeCell ref="F29:R29"/>
    <mergeCell ref="S8:S9"/>
    <mergeCell ref="J8:K8"/>
    <mergeCell ref="A3:X3"/>
    <mergeCell ref="A5:X5"/>
    <mergeCell ref="U8:U9"/>
    <mergeCell ref="V8:V9"/>
    <mergeCell ref="W8:W9"/>
    <mergeCell ref="X8:X9"/>
    <mergeCell ref="R8:R9"/>
    <mergeCell ref="H8:I8"/>
    <mergeCell ref="C7:F7"/>
    <mergeCell ref="A8:B9"/>
    <mergeCell ref="E8:F8"/>
  </mergeCells>
  <pageMargins left="0.2" right="0.18" top="0.25" bottom="0.27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34"/>
  <sheetViews>
    <sheetView view="pageBreakPreview" zoomScale="70" zoomScaleNormal="70" zoomScaleSheetLayoutView="70" workbookViewId="0">
      <pane xSplit="12" ySplit="10" topLeftCell="V11" activePane="bottomRight" state="frozen"/>
      <selection activeCell="A12" sqref="A12:E12"/>
      <selection pane="topRight" activeCell="A12" sqref="A12:E12"/>
      <selection pane="bottomLeft" activeCell="A12" sqref="A12:E12"/>
      <selection pane="bottomRight" activeCell="Z13" sqref="Z13"/>
    </sheetView>
  </sheetViews>
  <sheetFormatPr defaultRowHeight="12.75" outlineLevelRow="1"/>
  <cols>
    <col min="1" max="1" width="8" style="44" customWidth="1"/>
    <col min="2" max="2" width="60.5703125" style="44" customWidth="1"/>
    <col min="3" max="3" width="12" style="44" hidden="1" customWidth="1"/>
    <col min="4" max="4" width="11.85546875" style="44" hidden="1" customWidth="1"/>
    <col min="5" max="5" width="12.7109375" style="44" bestFit="1" customWidth="1"/>
    <col min="6" max="7" width="9.140625" style="44"/>
    <col min="8" max="8" width="11.7109375" style="44" customWidth="1"/>
    <col min="9" max="12" width="9.140625" style="44"/>
    <col min="13" max="13" width="14.5703125" style="44" bestFit="1" customWidth="1"/>
    <col min="14" max="17" width="14.5703125" style="44" customWidth="1"/>
    <col min="18" max="18" width="12.85546875" style="44" bestFit="1" customWidth="1"/>
    <col min="19" max="19" width="11.28515625" style="44" bestFit="1" customWidth="1"/>
    <col min="20" max="23" width="11.28515625" style="44" customWidth="1"/>
    <col min="24" max="16384" width="9.140625" style="44"/>
  </cols>
  <sheetData>
    <row r="1" spans="1:26">
      <c r="S1" s="96" t="s">
        <v>103</v>
      </c>
      <c r="T1" s="96"/>
      <c r="U1" s="96"/>
      <c r="V1" s="96"/>
      <c r="W1" s="96"/>
    </row>
    <row r="2" spans="1:26">
      <c r="X2" s="42"/>
      <c r="Y2" s="42"/>
      <c r="Z2" s="42"/>
    </row>
    <row r="3" spans="1:26" ht="18">
      <c r="A3" s="161" t="s">
        <v>104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45"/>
      <c r="U3" s="45"/>
      <c r="V3" s="45"/>
      <c r="W3" s="45"/>
      <c r="X3" s="153"/>
      <c r="Y3" s="42"/>
      <c r="Z3" s="42"/>
    </row>
    <row r="4" spans="1:26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2"/>
      <c r="T4" s="42"/>
      <c r="U4" s="42"/>
      <c r="V4" s="42"/>
      <c r="W4" s="42"/>
      <c r="X4" s="42"/>
      <c r="Y4" s="42"/>
      <c r="Z4" s="42"/>
    </row>
    <row r="5" spans="1:26">
      <c r="A5" s="42"/>
      <c r="B5" s="162" t="s">
        <v>22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46"/>
      <c r="T5" s="46"/>
      <c r="U5" s="46"/>
      <c r="V5" s="46"/>
      <c r="W5" s="46"/>
      <c r="X5" s="42"/>
      <c r="Y5" s="42"/>
      <c r="Z5" s="42"/>
    </row>
    <row r="6" spans="1:26">
      <c r="A6" s="42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2"/>
      <c r="Y6" s="42"/>
      <c r="Z6" s="42"/>
    </row>
    <row r="7" spans="1:26">
      <c r="A7" s="42"/>
      <c r="B7" s="42"/>
      <c r="C7" s="162"/>
      <c r="D7" s="162"/>
      <c r="E7" s="162"/>
      <c r="F7" s="16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7"/>
      <c r="S7" s="42"/>
      <c r="T7" s="42"/>
      <c r="U7" s="42"/>
      <c r="V7" s="42"/>
      <c r="W7" s="42"/>
      <c r="X7" s="42"/>
      <c r="Y7" s="42"/>
      <c r="Z7" s="42"/>
    </row>
    <row r="8" spans="1:26" ht="12.75" customHeight="1">
      <c r="A8" s="163" t="s">
        <v>23</v>
      </c>
      <c r="B8" s="164" t="s">
        <v>24</v>
      </c>
      <c r="C8" s="107"/>
      <c r="D8" s="107"/>
      <c r="E8" s="164">
        <v>2015</v>
      </c>
      <c r="F8" s="164"/>
      <c r="G8" s="48">
        <v>2016</v>
      </c>
      <c r="H8" s="165">
        <v>2017</v>
      </c>
      <c r="I8" s="167"/>
      <c r="J8" s="165">
        <v>2018</v>
      </c>
      <c r="K8" s="167"/>
      <c r="L8" s="48">
        <v>2019</v>
      </c>
      <c r="M8" s="97">
        <v>2015</v>
      </c>
      <c r="N8" s="48">
        <v>2016</v>
      </c>
      <c r="O8" s="48">
        <v>2017</v>
      </c>
      <c r="P8" s="48">
        <v>2018</v>
      </c>
      <c r="Q8" s="48">
        <v>2019</v>
      </c>
      <c r="R8" s="164" t="s">
        <v>27</v>
      </c>
      <c r="S8" s="164" t="s">
        <v>28</v>
      </c>
      <c r="T8" s="164" t="s">
        <v>29</v>
      </c>
      <c r="U8" s="164" t="s">
        <v>30</v>
      </c>
      <c r="V8" s="164" t="s">
        <v>31</v>
      </c>
      <c r="W8" s="165" t="s">
        <v>32</v>
      </c>
      <c r="X8" s="162"/>
      <c r="Y8" s="162"/>
      <c r="Z8" s="162"/>
    </row>
    <row r="9" spans="1:26" ht="51">
      <c r="A9" s="163"/>
      <c r="B9" s="164"/>
      <c r="C9" s="48" t="s">
        <v>105</v>
      </c>
      <c r="D9" s="48" t="s">
        <v>106</v>
      </c>
      <c r="E9" s="48" t="s">
        <v>107</v>
      </c>
      <c r="F9" s="48" t="s">
        <v>85</v>
      </c>
      <c r="G9" s="48" t="s">
        <v>85</v>
      </c>
      <c r="H9" s="48" t="s">
        <v>107</v>
      </c>
      <c r="I9" s="48" t="s">
        <v>85</v>
      </c>
      <c r="J9" s="48" t="s">
        <v>107</v>
      </c>
      <c r="K9" s="48" t="s">
        <v>85</v>
      </c>
      <c r="L9" s="48" t="s">
        <v>85</v>
      </c>
      <c r="M9" s="97" t="s">
        <v>26</v>
      </c>
      <c r="N9" s="97" t="s">
        <v>26</v>
      </c>
      <c r="O9" s="97" t="s">
        <v>26</v>
      </c>
      <c r="P9" s="97" t="s">
        <v>26</v>
      </c>
      <c r="Q9" s="97" t="s">
        <v>26</v>
      </c>
      <c r="R9" s="164"/>
      <c r="S9" s="164"/>
      <c r="T9" s="164"/>
      <c r="U9" s="164"/>
      <c r="V9" s="164"/>
      <c r="W9" s="165"/>
      <c r="X9" s="153"/>
      <c r="Y9" s="153"/>
      <c r="Z9" s="153"/>
    </row>
    <row r="10" spans="1:26">
      <c r="A10" s="50">
        <v>1</v>
      </c>
      <c r="B10" s="50">
        <v>2</v>
      </c>
      <c r="C10" s="50"/>
      <c r="D10" s="50"/>
      <c r="E10" s="50">
        <v>3</v>
      </c>
      <c r="F10" s="50">
        <v>4</v>
      </c>
      <c r="G10" s="50"/>
      <c r="H10" s="50"/>
      <c r="I10" s="50"/>
      <c r="J10" s="50"/>
      <c r="K10" s="50"/>
      <c r="L10" s="50"/>
      <c r="M10" s="50">
        <v>5</v>
      </c>
      <c r="N10" s="50"/>
      <c r="O10" s="50"/>
      <c r="P10" s="50"/>
      <c r="Q10" s="50"/>
      <c r="R10" s="50">
        <v>6</v>
      </c>
      <c r="S10" s="50">
        <v>7</v>
      </c>
      <c r="T10" s="50">
        <v>7</v>
      </c>
      <c r="U10" s="50">
        <v>7</v>
      </c>
      <c r="V10" s="50">
        <v>7</v>
      </c>
      <c r="W10" s="200">
        <v>7</v>
      </c>
      <c r="X10" s="204"/>
      <c r="Y10" s="204"/>
      <c r="Z10" s="204"/>
    </row>
    <row r="11" spans="1:26" ht="38.25">
      <c r="A11" s="51" t="s">
        <v>108</v>
      </c>
      <c r="B11" s="52" t="s">
        <v>109</v>
      </c>
      <c r="C11" s="52"/>
      <c r="D11" s="52"/>
      <c r="E11" s="54">
        <v>1</v>
      </c>
      <c r="F11" s="54">
        <v>1</v>
      </c>
      <c r="G11" s="54">
        <v>1</v>
      </c>
      <c r="H11" s="54">
        <v>1</v>
      </c>
      <c r="I11" s="54">
        <v>1</v>
      </c>
      <c r="J11" s="54">
        <v>1</v>
      </c>
      <c r="K11" s="54">
        <v>1</v>
      </c>
      <c r="L11" s="54">
        <v>1</v>
      </c>
      <c r="M11" s="54">
        <f>IF(E11=F11,100,IF(F11=0, 120,E11/F11*100))</f>
        <v>100</v>
      </c>
      <c r="N11" s="54"/>
      <c r="O11" s="54">
        <f>IF(H11=I11,100,IF(I11=0, 120,H11/I11*100))</f>
        <v>100</v>
      </c>
      <c r="P11" s="54">
        <f>IF(J11=K11,100,IF(K11=0, 120,J11/K11*100))</f>
        <v>100</v>
      </c>
      <c r="Q11" s="54"/>
      <c r="R11" s="53" t="s">
        <v>110</v>
      </c>
      <c r="S11" s="53">
        <v>2</v>
      </c>
      <c r="T11" s="53">
        <v>2</v>
      </c>
      <c r="U11" s="53">
        <v>2</v>
      </c>
      <c r="V11" s="53">
        <v>2</v>
      </c>
      <c r="W11" s="201">
        <v>2</v>
      </c>
      <c r="X11" s="205"/>
      <c r="Y11" s="205"/>
      <c r="Z11" s="205"/>
    </row>
    <row r="12" spans="1:26" ht="25.5">
      <c r="A12" s="51" t="s">
        <v>53</v>
      </c>
      <c r="B12" s="52" t="s">
        <v>111</v>
      </c>
      <c r="C12" s="52"/>
      <c r="D12" s="52"/>
      <c r="E12" s="53" t="s">
        <v>39</v>
      </c>
      <c r="F12" s="53" t="s">
        <v>39</v>
      </c>
      <c r="G12" s="53" t="s">
        <v>39</v>
      </c>
      <c r="H12" s="53" t="s">
        <v>87</v>
      </c>
      <c r="I12" s="53" t="s">
        <v>39</v>
      </c>
      <c r="J12" s="53" t="s">
        <v>87</v>
      </c>
      <c r="K12" s="53" t="s">
        <v>39</v>
      </c>
      <c r="L12" s="53" t="s">
        <v>39</v>
      </c>
      <c r="M12" s="53" t="s">
        <v>39</v>
      </c>
      <c r="N12" s="53"/>
      <c r="O12" s="53"/>
      <c r="P12" s="53"/>
      <c r="Q12" s="53"/>
      <c r="R12" s="53" t="s">
        <v>39</v>
      </c>
      <c r="S12" s="98">
        <f>AVERAGE(S13,S14,S15,S16,S17,S18)</f>
        <v>1.8333333333333333</v>
      </c>
      <c r="T12" s="98">
        <f>AVERAGE(T13,T14,T15,T16,T17,T18)</f>
        <v>2</v>
      </c>
      <c r="U12" s="98">
        <f>AVERAGE(U13,U14,U15,U16,U17,U18)</f>
        <v>2</v>
      </c>
      <c r="V12" s="98">
        <f>AVERAGE(V13,V14,V15,V16,V17,V18)</f>
        <v>2</v>
      </c>
      <c r="W12" s="210">
        <f>AVERAGE(W13,W14,W15,W16,W17,W18)</f>
        <v>2</v>
      </c>
      <c r="X12" s="205"/>
      <c r="Y12" s="205"/>
      <c r="Z12" s="205"/>
    </row>
    <row r="13" spans="1:26" ht="51" outlineLevel="1">
      <c r="A13" s="51" t="s">
        <v>55</v>
      </c>
      <c r="B13" s="52" t="s">
        <v>112</v>
      </c>
      <c r="C13" s="52"/>
      <c r="D13" s="52"/>
      <c r="E13" s="54">
        <v>2.4</v>
      </c>
      <c r="F13" s="54">
        <v>2</v>
      </c>
      <c r="G13" s="54">
        <v>0</v>
      </c>
      <c r="H13" s="54">
        <v>2.4</v>
      </c>
      <c r="I13" s="54">
        <v>0</v>
      </c>
      <c r="J13" s="54">
        <v>2</v>
      </c>
      <c r="K13" s="54">
        <v>0</v>
      </c>
      <c r="L13" s="54">
        <v>0</v>
      </c>
      <c r="M13" s="54">
        <f t="shared" ref="M13:M26" si="0">IF(E13=F13,100,IF(F13=0, 120,E13/F13*100))</f>
        <v>120</v>
      </c>
      <c r="N13" s="54"/>
      <c r="O13" s="54">
        <f t="shared" ref="O13:O18" si="1">IF(H13=I13,100,IF(I13=0, 120,H13/I13*100))</f>
        <v>120</v>
      </c>
      <c r="P13" s="54">
        <f t="shared" ref="P13:P18" si="2">IF(J13=K13,100,IF(K13=0, 120,J13/K13*100))</f>
        <v>120</v>
      </c>
      <c r="Q13" s="54"/>
      <c r="R13" s="53" t="s">
        <v>113</v>
      </c>
      <c r="S13" s="53">
        <v>2</v>
      </c>
      <c r="T13" s="53">
        <v>2</v>
      </c>
      <c r="U13" s="53">
        <v>2</v>
      </c>
      <c r="V13" s="53">
        <v>2</v>
      </c>
      <c r="W13" s="201">
        <v>2</v>
      </c>
      <c r="X13" s="42"/>
      <c r="Y13" s="42"/>
      <c r="Z13" s="42"/>
    </row>
    <row r="14" spans="1:26" ht="63.75" outlineLevel="1">
      <c r="A14" s="51" t="s">
        <v>114</v>
      </c>
      <c r="B14" s="52" t="s">
        <v>115</v>
      </c>
      <c r="C14" s="52"/>
      <c r="D14" s="52"/>
      <c r="E14" s="54">
        <v>2</v>
      </c>
      <c r="F14" s="54">
        <v>1.5</v>
      </c>
      <c r="G14" s="54">
        <v>0</v>
      </c>
      <c r="H14" s="54">
        <v>2</v>
      </c>
      <c r="I14" s="54">
        <v>0</v>
      </c>
      <c r="J14" s="54">
        <v>0.8</v>
      </c>
      <c r="K14" s="54">
        <v>0</v>
      </c>
      <c r="L14" s="54">
        <v>0</v>
      </c>
      <c r="M14" s="54">
        <f t="shared" si="0"/>
        <v>133.33333333333331</v>
      </c>
      <c r="N14" s="54"/>
      <c r="O14" s="54">
        <f t="shared" si="1"/>
        <v>120</v>
      </c>
      <c r="P14" s="54">
        <f t="shared" si="2"/>
        <v>120</v>
      </c>
      <c r="Q14" s="54"/>
      <c r="R14" s="53" t="s">
        <v>110</v>
      </c>
      <c r="S14" s="53">
        <v>1</v>
      </c>
      <c r="T14" s="53">
        <v>2</v>
      </c>
      <c r="U14" s="53">
        <v>2</v>
      </c>
      <c r="V14" s="53">
        <v>2</v>
      </c>
      <c r="W14" s="53">
        <v>2</v>
      </c>
    </row>
    <row r="15" spans="1:26" ht="76.5" outlineLevel="1">
      <c r="A15" s="51" t="s">
        <v>116</v>
      </c>
      <c r="B15" s="52" t="s">
        <v>117</v>
      </c>
      <c r="C15" s="52"/>
      <c r="D15" s="52"/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f t="shared" si="0"/>
        <v>100</v>
      </c>
      <c r="N15" s="54"/>
      <c r="O15" s="54">
        <f t="shared" si="1"/>
        <v>100</v>
      </c>
      <c r="P15" s="54">
        <f t="shared" si="2"/>
        <v>100</v>
      </c>
      <c r="Q15" s="54"/>
      <c r="R15" s="53" t="s">
        <v>118</v>
      </c>
      <c r="S15" s="53">
        <v>2</v>
      </c>
      <c r="T15" s="53">
        <v>2</v>
      </c>
      <c r="U15" s="53">
        <v>2</v>
      </c>
      <c r="V15" s="53">
        <v>2</v>
      </c>
      <c r="W15" s="53">
        <v>2</v>
      </c>
    </row>
    <row r="16" spans="1:26" ht="63.75" outlineLevel="1">
      <c r="A16" s="51" t="s">
        <v>119</v>
      </c>
      <c r="B16" s="52" t="s">
        <v>120</v>
      </c>
      <c r="C16" s="52"/>
      <c r="D16" s="52"/>
      <c r="E16" s="54">
        <v>1</v>
      </c>
      <c r="F16" s="54">
        <v>1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f t="shared" si="0"/>
        <v>100</v>
      </c>
      <c r="N16" s="54"/>
      <c r="O16" s="54">
        <f t="shared" si="1"/>
        <v>100</v>
      </c>
      <c r="P16" s="54">
        <f t="shared" si="2"/>
        <v>100</v>
      </c>
      <c r="Q16" s="54"/>
      <c r="R16" s="53" t="s">
        <v>113</v>
      </c>
      <c r="S16" s="53">
        <v>2</v>
      </c>
      <c r="T16" s="53">
        <v>2</v>
      </c>
      <c r="U16" s="53">
        <v>2</v>
      </c>
      <c r="V16" s="53">
        <v>2</v>
      </c>
      <c r="W16" s="53">
        <v>2</v>
      </c>
    </row>
    <row r="17" spans="1:23" ht="51" outlineLevel="1">
      <c r="A17" s="51" t="s">
        <v>121</v>
      </c>
      <c r="B17" s="52" t="s">
        <v>122</v>
      </c>
      <c r="C17" s="52"/>
      <c r="D17" s="52"/>
      <c r="E17" s="54">
        <v>0.3</v>
      </c>
      <c r="F17" s="99">
        <v>0.3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54">
        <f>IF(E17=F17,100,IF(F17=0, 120,E17/F17*100))</f>
        <v>100</v>
      </c>
      <c r="N17" s="54"/>
      <c r="O17" s="54">
        <f t="shared" si="1"/>
        <v>100</v>
      </c>
      <c r="P17" s="54">
        <f t="shared" si="2"/>
        <v>100</v>
      </c>
      <c r="Q17" s="54"/>
      <c r="R17" s="53" t="s">
        <v>110</v>
      </c>
      <c r="S17" s="53">
        <v>2</v>
      </c>
      <c r="T17" s="53">
        <v>2</v>
      </c>
      <c r="U17" s="53">
        <v>2</v>
      </c>
      <c r="V17" s="53">
        <v>2</v>
      </c>
      <c r="W17" s="53">
        <v>2</v>
      </c>
    </row>
    <row r="18" spans="1:23" ht="38.25" outlineLevel="1">
      <c r="A18" s="51" t="s">
        <v>123</v>
      </c>
      <c r="B18" s="52" t="s">
        <v>124</v>
      </c>
      <c r="C18" s="52"/>
      <c r="D18" s="52"/>
      <c r="E18" s="99">
        <v>4</v>
      </c>
      <c r="F18" s="54">
        <v>4</v>
      </c>
      <c r="G18" s="54">
        <f>F18+1.5%</f>
        <v>4.0149999999999997</v>
      </c>
      <c r="H18" s="54">
        <v>4</v>
      </c>
      <c r="I18" s="54">
        <f>G18+1.5%</f>
        <v>4.0299999999999994</v>
      </c>
      <c r="J18" s="54">
        <f>H18+1.5%</f>
        <v>4.0149999999999997</v>
      </c>
      <c r="K18" s="54">
        <f>I18+1.5%</f>
        <v>4.044999999999999</v>
      </c>
      <c r="L18" s="54">
        <f>K18+1.5%</f>
        <v>4.0599999999999987</v>
      </c>
      <c r="M18" s="54">
        <f t="shared" si="0"/>
        <v>100</v>
      </c>
      <c r="N18" s="54"/>
      <c r="O18" s="54">
        <f t="shared" si="1"/>
        <v>99.255583126550889</v>
      </c>
      <c r="P18" s="54">
        <f t="shared" si="2"/>
        <v>99.258343634116216</v>
      </c>
      <c r="Q18" s="54"/>
      <c r="R18" s="53" t="s">
        <v>110</v>
      </c>
      <c r="S18" s="53">
        <v>2</v>
      </c>
      <c r="T18" s="53">
        <v>2</v>
      </c>
      <c r="U18" s="53">
        <v>2</v>
      </c>
      <c r="V18" s="53">
        <v>2</v>
      </c>
      <c r="W18" s="53">
        <v>2</v>
      </c>
    </row>
    <row r="19" spans="1:23" ht="25.5">
      <c r="A19" s="51" t="s">
        <v>61</v>
      </c>
      <c r="B19" s="52" t="s">
        <v>125</v>
      </c>
      <c r="C19" s="52"/>
      <c r="D19" s="52"/>
      <c r="E19" s="53" t="s">
        <v>39</v>
      </c>
      <c r="F19" s="53" t="s">
        <v>39</v>
      </c>
      <c r="G19" s="53"/>
      <c r="H19" s="53" t="s">
        <v>87</v>
      </c>
      <c r="I19" s="53"/>
      <c r="J19" s="53"/>
      <c r="K19" s="53"/>
      <c r="L19" s="53"/>
      <c r="M19" s="53" t="s">
        <v>39</v>
      </c>
      <c r="N19" s="53"/>
      <c r="O19" s="53"/>
      <c r="P19" s="53"/>
      <c r="Q19" s="53"/>
      <c r="R19" s="53" t="s">
        <v>39</v>
      </c>
      <c r="S19" s="98">
        <f>AVERAGE(S20,S21)</f>
        <v>2</v>
      </c>
      <c r="T19" s="98">
        <f>AVERAGE(T20,T21)</f>
        <v>2</v>
      </c>
      <c r="U19" s="98">
        <f>AVERAGE(U20,U21)</f>
        <v>2</v>
      </c>
      <c r="V19" s="98">
        <f>AVERAGE(V20,V21)</f>
        <v>2</v>
      </c>
      <c r="W19" s="98">
        <f>AVERAGE(W20,W21)</f>
        <v>2</v>
      </c>
    </row>
    <row r="20" spans="1:23" ht="25.5" outlineLevel="1">
      <c r="A20" s="51" t="s">
        <v>126</v>
      </c>
      <c r="B20" s="52" t="s">
        <v>127</v>
      </c>
      <c r="C20" s="52"/>
      <c r="D20" s="52"/>
      <c r="E20" s="54">
        <v>20</v>
      </c>
      <c r="F20" s="54">
        <v>20</v>
      </c>
      <c r="G20" s="54">
        <f>F20-1.5%</f>
        <v>19.984999999999999</v>
      </c>
      <c r="H20" s="54">
        <v>20</v>
      </c>
      <c r="I20" s="54">
        <f>G20-1.5%</f>
        <v>19.97</v>
      </c>
      <c r="J20" s="54">
        <f>H20-1.5%</f>
        <v>19.984999999999999</v>
      </c>
      <c r="K20" s="54">
        <f>I20-1.5%</f>
        <v>19.954999999999998</v>
      </c>
      <c r="L20" s="54">
        <f>K20-1.5%</f>
        <v>19.939999999999998</v>
      </c>
      <c r="M20" s="54">
        <f t="shared" si="0"/>
        <v>100</v>
      </c>
      <c r="N20" s="54"/>
      <c r="O20" s="54">
        <f t="shared" ref="O20:O29" si="3">IF(H20=I20,100,IF(I20=0, 120,H20/I20*100))</f>
        <v>100.15022533800702</v>
      </c>
      <c r="P20" s="54">
        <f t="shared" ref="P20:P29" si="4">IF(J20=K20,100,IF(K20=0, 120,J20/K20*100))</f>
        <v>100.15033826108746</v>
      </c>
      <c r="Q20" s="54"/>
      <c r="R20" s="53" t="s">
        <v>113</v>
      </c>
      <c r="S20" s="53">
        <v>2</v>
      </c>
      <c r="T20" s="53">
        <v>2</v>
      </c>
      <c r="U20" s="53">
        <v>2</v>
      </c>
      <c r="V20" s="53">
        <v>2</v>
      </c>
      <c r="W20" s="53">
        <v>2</v>
      </c>
    </row>
    <row r="21" spans="1:23" ht="38.25" outlineLevel="1">
      <c r="A21" s="51" t="s">
        <v>128</v>
      </c>
      <c r="B21" s="52" t="s">
        <v>129</v>
      </c>
      <c r="C21" s="52"/>
      <c r="D21" s="52"/>
      <c r="E21" s="53" t="s">
        <v>39</v>
      </c>
      <c r="F21" s="53" t="s">
        <v>39</v>
      </c>
      <c r="G21" s="53"/>
      <c r="H21" s="53"/>
      <c r="I21" s="53"/>
      <c r="J21" s="53"/>
      <c r="K21" s="53"/>
      <c r="L21" s="53"/>
      <c r="M21" s="54">
        <f>AVERAGE(M22,M23,M24)</f>
        <v>100</v>
      </c>
      <c r="N21" s="54"/>
      <c r="O21" s="54">
        <f t="shared" si="3"/>
        <v>100</v>
      </c>
      <c r="P21" s="54">
        <f t="shared" si="4"/>
        <v>100</v>
      </c>
      <c r="Q21" s="54"/>
      <c r="R21" s="53" t="s">
        <v>110</v>
      </c>
      <c r="S21" s="53">
        <f>(S22+S23+S24)/3</f>
        <v>2</v>
      </c>
      <c r="T21" s="53">
        <f>(T22+T23+T24)/3</f>
        <v>2</v>
      </c>
      <c r="U21" s="53">
        <f>(U22+U23+U24)/3</f>
        <v>2</v>
      </c>
      <c r="V21" s="53">
        <f>(V22+V23+V24)/3</f>
        <v>2</v>
      </c>
      <c r="W21" s="53">
        <f>(W22+W23+W24)/3</f>
        <v>2</v>
      </c>
    </row>
    <row r="22" spans="1:23" outlineLevel="1">
      <c r="A22" s="56" t="s">
        <v>130</v>
      </c>
      <c r="B22" s="52" t="s">
        <v>131</v>
      </c>
      <c r="C22" s="52"/>
      <c r="D22" s="52"/>
      <c r="E22" s="54">
        <v>0</v>
      </c>
      <c r="F22" s="54">
        <v>0</v>
      </c>
      <c r="G22" s="54">
        <f>F22+1.5%</f>
        <v>1.4999999999999999E-2</v>
      </c>
      <c r="H22" s="54">
        <v>0</v>
      </c>
      <c r="I22" s="54">
        <f t="shared" ref="I22:K23" si="5">G22+1.5%</f>
        <v>0.03</v>
      </c>
      <c r="J22" s="54">
        <f t="shared" si="5"/>
        <v>1.4999999999999999E-2</v>
      </c>
      <c r="K22" s="54">
        <f t="shared" si="5"/>
        <v>4.4999999999999998E-2</v>
      </c>
      <c r="L22" s="54">
        <f t="shared" ref="G22:L23" si="6">K22+1.5%</f>
        <v>0.06</v>
      </c>
      <c r="M22" s="54">
        <f t="shared" si="0"/>
        <v>100</v>
      </c>
      <c r="N22" s="54"/>
      <c r="O22" s="54">
        <f t="shared" si="3"/>
        <v>0</v>
      </c>
      <c r="P22" s="54">
        <v>0</v>
      </c>
      <c r="Q22" s="54"/>
      <c r="R22" s="53" t="s">
        <v>39</v>
      </c>
      <c r="S22" s="53">
        <v>2</v>
      </c>
      <c r="T22" s="53">
        <v>2</v>
      </c>
      <c r="U22" s="53">
        <v>2</v>
      </c>
      <c r="V22" s="53">
        <v>2</v>
      </c>
      <c r="W22" s="53">
        <v>2</v>
      </c>
    </row>
    <row r="23" spans="1:23" ht="25.5" outlineLevel="1">
      <c r="A23" s="56" t="s">
        <v>132</v>
      </c>
      <c r="B23" s="52" t="s">
        <v>133</v>
      </c>
      <c r="C23" s="52"/>
      <c r="D23" s="52"/>
      <c r="E23" s="54">
        <v>0</v>
      </c>
      <c r="F23" s="54">
        <v>0</v>
      </c>
      <c r="G23" s="54">
        <f t="shared" si="6"/>
        <v>1.4999999999999999E-2</v>
      </c>
      <c r="H23" s="54">
        <v>0</v>
      </c>
      <c r="I23" s="54">
        <f t="shared" si="5"/>
        <v>0.03</v>
      </c>
      <c r="J23" s="54">
        <f t="shared" si="5"/>
        <v>1.4999999999999999E-2</v>
      </c>
      <c r="K23" s="54">
        <f t="shared" si="5"/>
        <v>4.4999999999999998E-2</v>
      </c>
      <c r="L23" s="54">
        <f t="shared" si="6"/>
        <v>0.06</v>
      </c>
      <c r="M23" s="54">
        <f t="shared" si="0"/>
        <v>100</v>
      </c>
      <c r="N23" s="54"/>
      <c r="O23" s="54">
        <f t="shared" si="3"/>
        <v>0</v>
      </c>
      <c r="P23" s="54">
        <v>0</v>
      </c>
      <c r="Q23" s="54"/>
      <c r="R23" s="53" t="s">
        <v>39</v>
      </c>
      <c r="S23" s="53">
        <v>2</v>
      </c>
      <c r="T23" s="53">
        <v>2</v>
      </c>
      <c r="U23" s="53">
        <v>2</v>
      </c>
      <c r="V23" s="53">
        <v>2</v>
      </c>
      <c r="W23" s="53">
        <v>2</v>
      </c>
    </row>
    <row r="24" spans="1:23" outlineLevel="1">
      <c r="A24" s="56" t="s">
        <v>134</v>
      </c>
      <c r="B24" s="52" t="s">
        <v>135</v>
      </c>
      <c r="C24" s="52"/>
      <c r="D24" s="52"/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f t="shared" si="0"/>
        <v>100</v>
      </c>
      <c r="N24" s="54"/>
      <c r="O24" s="54">
        <f t="shared" si="3"/>
        <v>100</v>
      </c>
      <c r="P24" s="54">
        <f t="shared" si="4"/>
        <v>100</v>
      </c>
      <c r="Q24" s="54"/>
      <c r="R24" s="53" t="s">
        <v>39</v>
      </c>
      <c r="S24" s="53">
        <v>2</v>
      </c>
      <c r="T24" s="53">
        <v>2</v>
      </c>
      <c r="U24" s="53">
        <v>2</v>
      </c>
      <c r="V24" s="53">
        <v>2</v>
      </c>
      <c r="W24" s="53">
        <v>2</v>
      </c>
    </row>
    <row r="25" spans="1:23" ht="25.5">
      <c r="A25" s="51" t="s">
        <v>63</v>
      </c>
      <c r="B25" s="52" t="s">
        <v>136</v>
      </c>
      <c r="C25" s="52"/>
      <c r="D25" s="52"/>
      <c r="E25" s="53" t="s">
        <v>39</v>
      </c>
      <c r="F25" s="53" t="s">
        <v>39</v>
      </c>
      <c r="G25" s="53"/>
      <c r="H25" s="53" t="s">
        <v>87</v>
      </c>
      <c r="I25" s="53"/>
      <c r="J25" s="53"/>
      <c r="K25" s="53"/>
      <c r="L25" s="53"/>
      <c r="M25" s="53" t="s">
        <v>39</v>
      </c>
      <c r="N25" s="53"/>
      <c r="O25" s="54">
        <f t="shared" si="3"/>
        <v>120</v>
      </c>
      <c r="P25" s="54">
        <f t="shared" si="4"/>
        <v>100</v>
      </c>
      <c r="Q25" s="53"/>
      <c r="R25" s="53" t="s">
        <v>39</v>
      </c>
      <c r="S25" s="53">
        <f>S26</f>
        <v>1</v>
      </c>
      <c r="T25" s="53">
        <v>2</v>
      </c>
      <c r="U25" s="53">
        <v>1</v>
      </c>
      <c r="V25" s="53">
        <f>V26</f>
        <v>2</v>
      </c>
      <c r="W25" s="53">
        <f>W26</f>
        <v>2</v>
      </c>
    </row>
    <row r="26" spans="1:23" ht="38.25" outlineLevel="1">
      <c r="A26" s="56" t="s">
        <v>137</v>
      </c>
      <c r="B26" s="52" t="s">
        <v>138</v>
      </c>
      <c r="C26" s="52"/>
      <c r="D26" s="52"/>
      <c r="E26" s="54">
        <v>0</v>
      </c>
      <c r="F26" s="54">
        <v>1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f t="shared" si="0"/>
        <v>0</v>
      </c>
      <c r="N26" s="54"/>
      <c r="O26" s="54">
        <f t="shared" si="3"/>
        <v>100</v>
      </c>
      <c r="P26" s="54">
        <f t="shared" si="4"/>
        <v>100</v>
      </c>
      <c r="Q26" s="54"/>
      <c r="R26" s="53" t="s">
        <v>113</v>
      </c>
      <c r="S26" s="53">
        <v>1</v>
      </c>
      <c r="T26" s="53">
        <v>2</v>
      </c>
      <c r="U26" s="53">
        <v>2</v>
      </c>
      <c r="V26" s="53">
        <v>2</v>
      </c>
      <c r="W26" s="53">
        <v>2</v>
      </c>
    </row>
    <row r="27" spans="1:23" ht="51">
      <c r="A27" s="51" t="s">
        <v>65</v>
      </c>
      <c r="B27" s="52" t="s">
        <v>139</v>
      </c>
      <c r="C27" s="52"/>
      <c r="D27" s="52"/>
      <c r="E27" s="53" t="s">
        <v>39</v>
      </c>
      <c r="F27" s="53" t="s">
        <v>39</v>
      </c>
      <c r="G27" s="53"/>
      <c r="H27" s="53" t="s">
        <v>87</v>
      </c>
      <c r="I27" s="53"/>
      <c r="J27" s="53"/>
      <c r="K27" s="53"/>
      <c r="L27" s="53"/>
      <c r="M27" s="53" t="s">
        <v>39</v>
      </c>
      <c r="N27" s="53"/>
      <c r="O27" s="54">
        <f t="shared" si="3"/>
        <v>120</v>
      </c>
      <c r="P27" s="54">
        <f t="shared" si="4"/>
        <v>100</v>
      </c>
      <c r="Q27" s="53"/>
      <c r="R27" s="53" t="s">
        <v>39</v>
      </c>
      <c r="S27" s="98">
        <f>AVERAGE(S28,S29)</f>
        <v>2.5</v>
      </c>
      <c r="T27" s="98">
        <f>AVERAGE(T28,T29)</f>
        <v>2</v>
      </c>
      <c r="U27" s="98">
        <v>2</v>
      </c>
      <c r="V27" s="98">
        <f>AVERAGE(V28,V29)</f>
        <v>2</v>
      </c>
      <c r="W27" s="98">
        <f>AVERAGE(W28,W29)</f>
        <v>2</v>
      </c>
    </row>
    <row r="28" spans="1:23" ht="38.25" outlineLevel="1">
      <c r="A28" s="51" t="s">
        <v>67</v>
      </c>
      <c r="B28" s="52" t="s">
        <v>140</v>
      </c>
      <c r="C28" s="52"/>
      <c r="D28" s="52"/>
      <c r="E28" s="54">
        <v>0.5</v>
      </c>
      <c r="F28" s="54">
        <v>0.5</v>
      </c>
      <c r="G28" s="54">
        <f>F28-1.5%</f>
        <v>0.48499999999999999</v>
      </c>
      <c r="H28" s="54">
        <v>0.5</v>
      </c>
      <c r="I28" s="54">
        <f>G28-1.5%</f>
        <v>0.47</v>
      </c>
      <c r="J28" s="54">
        <f>H28-1.5%</f>
        <v>0.48499999999999999</v>
      </c>
      <c r="K28" s="54">
        <f>I28-1.5%</f>
        <v>0.45499999999999996</v>
      </c>
      <c r="L28" s="54">
        <f>K28-1.5%</f>
        <v>0.43999999999999995</v>
      </c>
      <c r="M28" s="54">
        <f>IF(E28=F28,100,IF(F28=0, 120,E28/F28*100))</f>
        <v>100</v>
      </c>
      <c r="N28" s="54"/>
      <c r="O28" s="54">
        <f t="shared" si="3"/>
        <v>106.38297872340425</v>
      </c>
      <c r="P28" s="54">
        <f t="shared" si="4"/>
        <v>106.5934065934066</v>
      </c>
      <c r="Q28" s="54"/>
      <c r="R28" s="53" t="s">
        <v>113</v>
      </c>
      <c r="S28" s="53">
        <v>2</v>
      </c>
      <c r="T28" s="53">
        <v>2</v>
      </c>
      <c r="U28" s="53">
        <v>2</v>
      </c>
      <c r="V28" s="53">
        <v>2</v>
      </c>
      <c r="W28" s="53">
        <v>2</v>
      </c>
    </row>
    <row r="29" spans="1:23" ht="77.25" outlineLevel="1" thickBot="1">
      <c r="A29" s="100" t="s">
        <v>141</v>
      </c>
      <c r="B29" s="101" t="s">
        <v>142</v>
      </c>
      <c r="C29" s="101"/>
      <c r="D29" s="101"/>
      <c r="E29" s="102">
        <v>16</v>
      </c>
      <c r="F29" s="102">
        <v>24</v>
      </c>
      <c r="G29" s="102">
        <v>100</v>
      </c>
      <c r="H29" s="102">
        <v>100</v>
      </c>
      <c r="I29" s="102">
        <v>100</v>
      </c>
      <c r="J29" s="102">
        <v>100</v>
      </c>
      <c r="K29" s="102">
        <v>100</v>
      </c>
      <c r="L29" s="102">
        <v>100</v>
      </c>
      <c r="M29" s="54">
        <f>IF(E29=F29,100,IF(F29=0, 120,E29/F29*100))</f>
        <v>66.666666666666657</v>
      </c>
      <c r="N29" s="102"/>
      <c r="O29" s="54">
        <f t="shared" si="3"/>
        <v>100</v>
      </c>
      <c r="P29" s="54">
        <f t="shared" si="4"/>
        <v>100</v>
      </c>
      <c r="Q29" s="102"/>
      <c r="R29" s="103" t="s">
        <v>110</v>
      </c>
      <c r="S29" s="53">
        <v>3</v>
      </c>
      <c r="T29" s="53">
        <v>2</v>
      </c>
      <c r="U29" s="53">
        <v>2</v>
      </c>
      <c r="V29" s="53">
        <v>2</v>
      </c>
      <c r="W29" s="53">
        <v>2</v>
      </c>
    </row>
    <row r="30" spans="1:23" ht="18.75" customHeight="1" thickBot="1">
      <c r="A30" s="58" t="s">
        <v>70</v>
      </c>
      <c r="B30" s="59" t="s">
        <v>143</v>
      </c>
      <c r="C30" s="59"/>
      <c r="D30" s="59"/>
      <c r="E30" s="60" t="s">
        <v>39</v>
      </c>
      <c r="F30" s="60" t="s">
        <v>39</v>
      </c>
      <c r="G30" s="60"/>
      <c r="H30" s="60"/>
      <c r="I30" s="60"/>
      <c r="J30" s="60"/>
      <c r="K30" s="60"/>
      <c r="L30" s="60"/>
      <c r="M30" s="60" t="s">
        <v>39</v>
      </c>
      <c r="N30" s="60"/>
      <c r="O30" s="60"/>
      <c r="P30" s="60"/>
      <c r="Q30" s="60"/>
      <c r="R30" s="60" t="s">
        <v>39</v>
      </c>
      <c r="S30" s="61">
        <f>AVERAGE(S27,S25,S19,S12,S11)</f>
        <v>1.8666666666666665</v>
      </c>
      <c r="T30" s="61">
        <f>AVERAGE(T27,T25,T19,T12,T11)</f>
        <v>2</v>
      </c>
      <c r="U30" s="61">
        <f>AVERAGE(U27,U25,U19,U12,U11)</f>
        <v>1.8</v>
      </c>
      <c r="V30" s="62">
        <f>AVERAGE(V27,V25,V19,V12,V11)</f>
        <v>2</v>
      </c>
      <c r="W30" s="62">
        <f>AVERAGE(W27,W25,W19,W12,W11)</f>
        <v>2</v>
      </c>
    </row>
    <row r="33" spans="2:23">
      <c r="B33" s="104" t="s">
        <v>196</v>
      </c>
      <c r="C33" s="105"/>
      <c r="D33" s="105"/>
      <c r="F33" s="179" t="s">
        <v>198</v>
      </c>
      <c r="G33" s="179"/>
      <c r="H33" s="179"/>
      <c r="I33" s="179"/>
      <c r="J33" s="179"/>
      <c r="K33" s="179"/>
      <c r="L33" s="179"/>
      <c r="M33" s="106"/>
      <c r="N33" s="42"/>
      <c r="O33" s="42"/>
      <c r="P33" s="42"/>
      <c r="Q33" s="42"/>
      <c r="S33" s="106"/>
      <c r="T33" s="42"/>
      <c r="U33" s="42"/>
      <c r="V33" s="42"/>
      <c r="W33" s="42"/>
    </row>
    <row r="34" spans="2:23">
      <c r="B34" s="64" t="s">
        <v>17</v>
      </c>
      <c r="C34" s="49"/>
      <c r="D34" s="49"/>
      <c r="E34" s="49"/>
      <c r="F34" s="169" t="s">
        <v>18</v>
      </c>
      <c r="G34" s="169"/>
      <c r="H34" s="169"/>
      <c r="I34" s="169"/>
      <c r="J34" s="169"/>
      <c r="K34" s="169"/>
      <c r="L34" s="169"/>
      <c r="M34" s="169"/>
      <c r="N34" s="46"/>
      <c r="O34" s="46"/>
      <c r="P34" s="46"/>
      <c r="Q34" s="46"/>
      <c r="R34" s="49"/>
      <c r="S34" s="49" t="s">
        <v>19</v>
      </c>
      <c r="T34" s="49"/>
      <c r="U34" s="49"/>
      <c r="V34" s="49"/>
      <c r="W34" s="49"/>
    </row>
  </sheetData>
  <autoFilter ref="A10:S30">
    <filterColumn colId="7"/>
    <filterColumn colId="9"/>
  </autoFilter>
  <mergeCells count="17">
    <mergeCell ref="T8:T9"/>
    <mergeCell ref="U8:U9"/>
    <mergeCell ref="V8:V9"/>
    <mergeCell ref="W8:W9"/>
    <mergeCell ref="X8:Z8"/>
    <mergeCell ref="F34:M34"/>
    <mergeCell ref="A3:S3"/>
    <mergeCell ref="B5:R5"/>
    <mergeCell ref="C7:F7"/>
    <mergeCell ref="A8:A9"/>
    <mergeCell ref="B8:B9"/>
    <mergeCell ref="E8:F8"/>
    <mergeCell ref="R8:R9"/>
    <mergeCell ref="S8:S9"/>
    <mergeCell ref="H8:I8"/>
    <mergeCell ref="F33:L33"/>
    <mergeCell ref="J8:K8"/>
  </mergeCells>
  <pageMargins left="0.37" right="0.16" top="0.31496062992125984" bottom="0.31496062992125984" header="0.19685039370078741" footer="0.19685039370078741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T48"/>
  <sheetViews>
    <sheetView view="pageBreakPreview" zoomScaleNormal="150" workbookViewId="0">
      <selection activeCell="K8" sqref="K8"/>
    </sheetView>
  </sheetViews>
  <sheetFormatPr defaultRowHeight="12.75"/>
  <cols>
    <col min="1" max="1" width="46.42578125" style="111" customWidth="1"/>
    <col min="2" max="3" width="9.7109375" style="111" customWidth="1"/>
    <col min="4" max="9" width="11.7109375" style="111" customWidth="1"/>
    <col min="10" max="16384" width="9.140625" style="111"/>
  </cols>
  <sheetData>
    <row r="1" spans="1:98">
      <c r="I1" s="111" t="s">
        <v>204</v>
      </c>
    </row>
    <row r="2" spans="1:98">
      <c r="A2" s="110"/>
      <c r="B2" s="110"/>
      <c r="C2" s="110"/>
      <c r="D2" s="110"/>
      <c r="E2" s="112"/>
      <c r="F2" s="112"/>
      <c r="G2" s="112"/>
      <c r="H2" s="112"/>
      <c r="I2" s="112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</row>
    <row r="3" spans="1:98" ht="42.75" customHeight="1">
      <c r="A3" s="181" t="s">
        <v>144</v>
      </c>
      <c r="B3" s="181"/>
      <c r="C3" s="181"/>
      <c r="D3" s="181"/>
      <c r="E3" s="181"/>
      <c r="F3" s="181"/>
      <c r="G3" s="181"/>
      <c r="H3" s="181"/>
      <c r="I3" s="181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</row>
    <row r="4" spans="1:98">
      <c r="A4" s="113"/>
      <c r="B4" s="113"/>
      <c r="C4" s="113"/>
      <c r="D4" s="113"/>
      <c r="E4" s="113"/>
      <c r="F4" s="113"/>
      <c r="G4" s="113"/>
      <c r="H4" s="150"/>
      <c r="I4" s="113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</row>
    <row r="5" spans="1:98" ht="38.25">
      <c r="A5" s="114" t="s">
        <v>145</v>
      </c>
      <c r="B5" s="115">
        <v>2015</v>
      </c>
      <c r="C5" s="116" t="s">
        <v>4</v>
      </c>
      <c r="D5" s="117">
        <v>2016</v>
      </c>
      <c r="E5" s="117">
        <v>2017</v>
      </c>
      <c r="F5" s="117" t="s">
        <v>192</v>
      </c>
      <c r="G5" s="117">
        <v>2018</v>
      </c>
      <c r="H5" s="117" t="s">
        <v>209</v>
      </c>
      <c r="I5" s="117">
        <v>2019</v>
      </c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</row>
    <row r="6" spans="1:98" s="121" customFormat="1">
      <c r="A6" s="118" t="s">
        <v>146</v>
      </c>
      <c r="B6" s="119">
        <f>'Кач 2.1(Ин)'!S29</f>
        <v>2</v>
      </c>
      <c r="C6" s="119">
        <f>'Кач 2.1(Ин)'!S29</f>
        <v>2</v>
      </c>
      <c r="D6" s="119">
        <f>'Кач 2.1(Ин)'!T29</f>
        <v>2</v>
      </c>
      <c r="E6" s="119">
        <f>'Кач 2.1(Ин)'!U29</f>
        <v>2</v>
      </c>
      <c r="F6" s="119">
        <f>'Кач 2.1(Ин)'!U29</f>
        <v>2</v>
      </c>
      <c r="G6" s="119">
        <f>'Кач 2.1(Ин)'!V29</f>
        <v>2</v>
      </c>
      <c r="H6" s="119">
        <f>'Кач 2.1(Ин)'!V29</f>
        <v>2</v>
      </c>
      <c r="I6" s="119">
        <f>'Кач 2.1(Ин)'!W29</f>
        <v>2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</row>
    <row r="7" spans="1:98">
      <c r="A7" s="122" t="s">
        <v>147</v>
      </c>
      <c r="B7" s="123">
        <f>'Кач 2.1(Ин)'!F12</f>
        <v>35</v>
      </c>
      <c r="C7" s="123"/>
      <c r="D7" s="123">
        <f>'Кач 2.1(Ин)'!G12</f>
        <v>100</v>
      </c>
      <c r="E7" s="123">
        <f>'Кач 2.1(Ин)'!I12</f>
        <v>100</v>
      </c>
      <c r="F7" s="123"/>
      <c r="G7" s="123">
        <f>'Кач 2.1(Ин)'!K12</f>
        <v>100</v>
      </c>
      <c r="H7" s="123"/>
      <c r="I7" s="123">
        <f>'Кач 2.1(Ин)'!L12</f>
        <v>100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</row>
    <row r="8" spans="1:98">
      <c r="A8" s="122" t="s">
        <v>148</v>
      </c>
      <c r="B8" s="123">
        <f>'Кач 2.1(Ин)'!F14</f>
        <v>3</v>
      </c>
      <c r="C8" s="123"/>
      <c r="D8" s="123">
        <f>'Кач 2.1(Ин)'!G14</f>
        <v>3</v>
      </c>
      <c r="E8" s="123">
        <f>'Кач 2.1(Ин)'!I14</f>
        <v>3</v>
      </c>
      <c r="F8" s="123"/>
      <c r="G8" s="123">
        <f>'Кач 2.1(Ин)'!K14</f>
        <v>3</v>
      </c>
      <c r="H8" s="123"/>
      <c r="I8" s="123">
        <f>'Кач 2.1(Ин)'!L14</f>
        <v>3</v>
      </c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</row>
    <row r="9" spans="1:98">
      <c r="A9" s="122" t="s">
        <v>149</v>
      </c>
      <c r="B9" s="123">
        <f>'Кач 2.1(Ин)'!F15</f>
        <v>1</v>
      </c>
      <c r="C9" s="123"/>
      <c r="D9" s="123">
        <f>'Кач 2.1(Ин)'!G15</f>
        <v>1</v>
      </c>
      <c r="E9" s="123">
        <f>'Кач 2.1(Ин)'!I15</f>
        <v>1</v>
      </c>
      <c r="F9" s="123"/>
      <c r="G9" s="123">
        <f>'Кач 2.1(Ин)'!K15</f>
        <v>1</v>
      </c>
      <c r="H9" s="123"/>
      <c r="I9" s="123">
        <f>'Кач 2.1(Ин)'!L15</f>
        <v>1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</row>
    <row r="10" spans="1:98">
      <c r="A10" s="122" t="s">
        <v>150</v>
      </c>
      <c r="B10" s="123">
        <f>'Кач 2.1(Ин)'!F16</f>
        <v>10</v>
      </c>
      <c r="C10" s="123"/>
      <c r="D10" s="123">
        <f>'Кач 2.1(Ин)'!G16</f>
        <v>10.015000000000001</v>
      </c>
      <c r="E10" s="123">
        <f>'Кач 2.1(Ин)'!I16</f>
        <v>10.030000000000001</v>
      </c>
      <c r="F10" s="123"/>
      <c r="G10" s="123">
        <f>'Кач 2.1(Ин)'!K16</f>
        <v>10.045000000000002</v>
      </c>
      <c r="H10" s="123"/>
      <c r="I10" s="123">
        <f>'Кач 2.1(Ин)'!L16</f>
        <v>10.060000000000002</v>
      </c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</row>
    <row r="11" spans="1:98">
      <c r="A11" s="122" t="s">
        <v>151</v>
      </c>
      <c r="B11" s="123">
        <f>'Кач 2.1(Ин)'!F17</f>
        <v>3</v>
      </c>
      <c r="C11" s="123"/>
      <c r="D11" s="123">
        <f>'Кач 2.1(Ин)'!G17</f>
        <v>1</v>
      </c>
      <c r="E11" s="123">
        <f>'Кач 2.1(Ин)'!I17</f>
        <v>1</v>
      </c>
      <c r="F11" s="123"/>
      <c r="G11" s="123">
        <f>'Кач 2.1(Ин)'!K17</f>
        <v>1</v>
      </c>
      <c r="H11" s="123"/>
      <c r="I11" s="123">
        <f>'Кач 2.1(Ин)'!L17</f>
        <v>1</v>
      </c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</row>
    <row r="12" spans="1:98">
      <c r="A12" s="122" t="s">
        <v>152</v>
      </c>
      <c r="B12" s="123">
        <f>'Кач 2.1(Ин)'!F19</f>
        <v>1</v>
      </c>
      <c r="C12" s="123"/>
      <c r="D12" s="123">
        <f>'Кач 2.1(Ин)'!G19</f>
        <v>1</v>
      </c>
      <c r="E12" s="123">
        <f>'Кач 2.1(Ин)'!I19</f>
        <v>1</v>
      </c>
      <c r="F12" s="123"/>
      <c r="G12" s="123">
        <f>'Кач 2.1(Ин)'!K19</f>
        <v>1</v>
      </c>
      <c r="H12" s="123"/>
      <c r="I12" s="123">
        <f>'Кач 2.1(Ин)'!L19</f>
        <v>1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</row>
    <row r="13" spans="1:98">
      <c r="A13" s="122" t="s">
        <v>114</v>
      </c>
      <c r="B13" s="123">
        <f>'Кач 2.1(Ин)'!F20</f>
        <v>0</v>
      </c>
      <c r="C13" s="123"/>
      <c r="D13" s="123">
        <f>'Кач 2.1(Ин)'!G20</f>
        <v>1</v>
      </c>
      <c r="E13" s="123">
        <f>'Кач 2.1(Ин)'!I20</f>
        <v>1</v>
      </c>
      <c r="F13" s="123"/>
      <c r="G13" s="123">
        <f>'Кач 2.1(Ин)'!K20</f>
        <v>1</v>
      </c>
      <c r="H13" s="123"/>
      <c r="I13" s="123">
        <f>'Кач 2.1(Ин)'!L20</f>
        <v>1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</row>
    <row r="14" spans="1:98">
      <c r="A14" s="122" t="s">
        <v>116</v>
      </c>
      <c r="B14" s="123">
        <f>'Кач 2.1(Ин)'!F21</f>
        <v>0</v>
      </c>
      <c r="C14" s="123"/>
      <c r="D14" s="123">
        <f>'Кач 2.1(Ин)'!G21</f>
        <v>1</v>
      </c>
      <c r="E14" s="123">
        <f>'Кач 2.1(Ин)'!I21</f>
        <v>1</v>
      </c>
      <c r="F14" s="123"/>
      <c r="G14" s="123">
        <f>'Кач 2.1(Ин)'!K21</f>
        <v>1</v>
      </c>
      <c r="H14" s="123"/>
      <c r="I14" s="123">
        <f>'Кач 2.1(Ин)'!L21</f>
        <v>1</v>
      </c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</row>
    <row r="15" spans="1:98">
      <c r="A15" s="122" t="s">
        <v>61</v>
      </c>
      <c r="B15" s="123">
        <f>'Кач 2.1(Ин)'!F22</f>
        <v>1</v>
      </c>
      <c r="C15" s="123"/>
      <c r="D15" s="123">
        <f>'Кач 2.1(Ин)'!G22</f>
        <v>1</v>
      </c>
      <c r="E15" s="123">
        <f>'Кач 2.1(Ин)'!I22</f>
        <v>1</v>
      </c>
      <c r="F15" s="123"/>
      <c r="G15" s="123">
        <f>'Кач 2.1(Ин)'!K22</f>
        <v>1</v>
      </c>
      <c r="H15" s="123"/>
      <c r="I15" s="123">
        <f>'Кач 2.1(Ин)'!L22</f>
        <v>1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</row>
    <row r="16" spans="1:98">
      <c r="A16" s="122" t="s">
        <v>63</v>
      </c>
      <c r="B16" s="123">
        <f>'Кач 2.1(Ин)'!F23</f>
        <v>1</v>
      </c>
      <c r="C16" s="123"/>
      <c r="D16" s="123">
        <f>'Кач 2.1(Ин)'!G23</f>
        <v>1</v>
      </c>
      <c r="E16" s="123">
        <f>'Кач 2.1(Ин)'!I23</f>
        <v>1</v>
      </c>
      <c r="F16" s="123"/>
      <c r="G16" s="123">
        <f>'Кач 2.1(Ин)'!K23</f>
        <v>1</v>
      </c>
      <c r="H16" s="123"/>
      <c r="I16" s="123">
        <f>'Кач 2.1(Ин)'!L23</f>
        <v>1</v>
      </c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</row>
    <row r="17" spans="1:98">
      <c r="A17" s="124" t="s">
        <v>67</v>
      </c>
      <c r="B17" s="123">
        <f>'Кач 2.1(Ин)'!F25</f>
        <v>4</v>
      </c>
      <c r="C17" s="123"/>
      <c r="D17" s="123">
        <f>'Кач 2.1(Ин)'!G25</f>
        <v>0</v>
      </c>
      <c r="E17" s="123">
        <f>'Кач 2.1(Ин)'!I25</f>
        <v>0</v>
      </c>
      <c r="F17" s="123"/>
      <c r="G17" s="123">
        <f>'Кач 2.1(Ин)'!K25</f>
        <v>0</v>
      </c>
      <c r="H17" s="123"/>
      <c r="I17" s="123">
        <f>'Кач 2.1(Ин)'!L25</f>
        <v>0</v>
      </c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</row>
    <row r="18" spans="1:98">
      <c r="A18" s="122" t="s">
        <v>153</v>
      </c>
      <c r="B18" s="123">
        <f>'Кач 2.1(Ин)'!F27</f>
        <v>6</v>
      </c>
      <c r="C18" s="123"/>
      <c r="D18" s="123">
        <f>'Кач 2.1(Ин)'!G27</f>
        <v>0</v>
      </c>
      <c r="E18" s="123">
        <f>'Кач 2.1(Ин)'!I27</f>
        <v>0</v>
      </c>
      <c r="F18" s="123"/>
      <c r="G18" s="123">
        <f>'Кач 2.1(Ин)'!K27</f>
        <v>0</v>
      </c>
      <c r="H18" s="123"/>
      <c r="I18" s="123">
        <f>'Кач 2.1(Ин)'!L27</f>
        <v>0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</row>
    <row r="19" spans="1:98">
      <c r="A19" s="122" t="s">
        <v>154</v>
      </c>
      <c r="B19" s="123">
        <f>'Кач 2.1(Ин)'!F28</f>
        <v>0.4</v>
      </c>
      <c r="C19" s="123"/>
      <c r="D19" s="123">
        <f>'Кач 2.1(Ин)'!G28</f>
        <v>0</v>
      </c>
      <c r="E19" s="123">
        <f>'Кач 2.1(Ин)'!I28</f>
        <v>0</v>
      </c>
      <c r="F19" s="123"/>
      <c r="G19" s="123">
        <f>'Кач 2.1(Ин)'!K28</f>
        <v>0</v>
      </c>
      <c r="H19" s="123"/>
      <c r="I19" s="123">
        <f>'Кач 2.1(Ин)'!L28</f>
        <v>0</v>
      </c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</row>
    <row r="20" spans="1:98" s="121" customFormat="1">
      <c r="A20" s="118" t="s">
        <v>155</v>
      </c>
      <c r="B20" s="125">
        <v>0.42499999999999999</v>
      </c>
      <c r="C20" s="125">
        <f>'Кач2.2 (Ис)'!S26</f>
        <v>0.42499999999999999</v>
      </c>
      <c r="D20" s="125">
        <f>'Кач2.2 (Ис)'!U26</f>
        <v>0.42499999999999999</v>
      </c>
      <c r="E20" s="125">
        <f>'Кач2.2 (Ис)'!V26</f>
        <v>0.42499999999999999</v>
      </c>
      <c r="F20" s="125">
        <f>'Кач2.2 (Ис)'!T26</f>
        <v>0.42499999999999999</v>
      </c>
      <c r="G20" s="125">
        <f>'Кач2.2 (Ис)'!W26</f>
        <v>0.42499999999999999</v>
      </c>
      <c r="H20" s="125">
        <f>'Кач2.2 (Ис)'!V26</f>
        <v>0.42499999999999999</v>
      </c>
      <c r="I20" s="125">
        <f>'Кач2.2 (Ис)'!X26</f>
        <v>0.42499999999999999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</row>
    <row r="21" spans="1:98">
      <c r="A21" s="122" t="s">
        <v>147</v>
      </c>
      <c r="B21" s="123">
        <f>'Кач2.2 (Ис)'!F13</f>
        <v>14</v>
      </c>
      <c r="C21" s="123"/>
      <c r="D21" s="123">
        <f>'Кач2.2 (Ис)'!G13</f>
        <v>13.984999999999999</v>
      </c>
      <c r="E21" s="123">
        <f>'Кач2.2 (Ис)'!I13</f>
        <v>13.969999999999999</v>
      </c>
      <c r="F21" s="123"/>
      <c r="G21" s="123">
        <f>'Кач2.2 (Ис)'!K13</f>
        <v>13.954999999999998</v>
      </c>
      <c r="H21" s="123"/>
      <c r="I21" s="123">
        <f>'Кач2.2 (Ис)'!L13</f>
        <v>13.939999999999998</v>
      </c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</row>
    <row r="22" spans="1:98">
      <c r="A22" s="122" t="s">
        <v>43</v>
      </c>
      <c r="B22" s="123">
        <f>'Кач2.2 (Ис)'!F14</f>
        <v>10</v>
      </c>
      <c r="C22" s="123"/>
      <c r="D22" s="123">
        <f>'Кач2.2 (Ис)'!G14</f>
        <v>9.9700000000000006</v>
      </c>
      <c r="E22" s="123">
        <f>'Кач2.2 (Ис)'!I14</f>
        <v>9.9400000000000013</v>
      </c>
      <c r="F22" s="123"/>
      <c r="G22" s="123">
        <f>'Кач2.2 (Ис)'!K14</f>
        <v>9.9100000000000019</v>
      </c>
      <c r="H22" s="123"/>
      <c r="I22" s="123">
        <f>'Кач2.2 (Ис)'!L14</f>
        <v>9.8800000000000026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</row>
    <row r="23" spans="1:98">
      <c r="A23" s="122" t="s">
        <v>156</v>
      </c>
      <c r="B23" s="123">
        <f>'Кач2.2 (Ис)'!F15</f>
        <v>5</v>
      </c>
      <c r="C23" s="123"/>
      <c r="D23" s="123">
        <f>'Кач2.2 (Ис)'!G15</f>
        <v>4.9850000000000003</v>
      </c>
      <c r="E23" s="123">
        <f>'Кач2.2 (Ис)'!I15</f>
        <v>4.9700000000000006</v>
      </c>
      <c r="F23" s="123"/>
      <c r="G23" s="123">
        <f>'Кач2.2 (Ис)'!K15</f>
        <v>4.955000000000001</v>
      </c>
      <c r="H23" s="123"/>
      <c r="I23" s="123">
        <f>'Кач2.2 (Ис)'!L15</f>
        <v>4.9400000000000013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</row>
    <row r="24" spans="1:98">
      <c r="A24" s="122" t="s">
        <v>157</v>
      </c>
      <c r="B24" s="123">
        <f>'Кач2.2 (Ис)'!F16</f>
        <v>5</v>
      </c>
      <c r="C24" s="123"/>
      <c r="D24" s="123">
        <f>'Кач2.2 (Ис)'!G16</f>
        <v>4.9850000000000003</v>
      </c>
      <c r="E24" s="123">
        <f>'Кач2.2 (Ис)'!I16</f>
        <v>4.9700000000000006</v>
      </c>
      <c r="F24" s="123"/>
      <c r="G24" s="123">
        <f>'Кач2.2 (Ис)'!K16</f>
        <v>4.955000000000001</v>
      </c>
      <c r="H24" s="123"/>
      <c r="I24" s="123">
        <f>'Кач2.2 (Ис)'!L16</f>
        <v>4.9400000000000013</v>
      </c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</row>
    <row r="25" spans="1:98">
      <c r="A25" s="122" t="s">
        <v>152</v>
      </c>
      <c r="B25" s="123">
        <f>'Кач2.2 (Ис)'!F19</f>
        <v>2.4</v>
      </c>
      <c r="C25" s="123"/>
      <c r="D25" s="123">
        <f>'Кач2.2 (Ис)'!G19</f>
        <v>0</v>
      </c>
      <c r="E25" s="123">
        <f>'Кач2.2 (Ис)'!I19</f>
        <v>0</v>
      </c>
      <c r="F25" s="123"/>
      <c r="G25" s="123">
        <f>'Кач2.2 (Ис)'!K19</f>
        <v>0</v>
      </c>
      <c r="H25" s="123"/>
      <c r="I25" s="123">
        <f>'Кач2.2 (Ис)'!L19</f>
        <v>0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</row>
    <row r="26" spans="1:98">
      <c r="A26" s="122" t="s">
        <v>126</v>
      </c>
      <c r="B26" s="123">
        <f>'Кач2.2 (Ис)'!F22</f>
        <v>1</v>
      </c>
      <c r="C26" s="123"/>
      <c r="D26" s="123">
        <f>'Кач2.2 (Ис)'!G22</f>
        <v>1</v>
      </c>
      <c r="E26" s="123">
        <f>'Кач2.2 (Ис)'!I22</f>
        <v>1</v>
      </c>
      <c r="F26" s="123"/>
      <c r="G26" s="123">
        <f>'Кач2.2 (Ис)'!K22</f>
        <v>1</v>
      </c>
      <c r="H26" s="123"/>
      <c r="I26" s="123">
        <f>'Кач2.2 (Ис)'!L22</f>
        <v>1</v>
      </c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</row>
    <row r="27" spans="1:98">
      <c r="A27" s="122" t="s">
        <v>128</v>
      </c>
      <c r="B27" s="123">
        <f>'Кач2.2 (Ис)'!F23</f>
        <v>3</v>
      </c>
      <c r="C27" s="123"/>
      <c r="D27" s="123">
        <f>'Кач2.2 (Ис)'!G23</f>
        <v>0</v>
      </c>
      <c r="E27" s="123">
        <f>'Кач2.2 (Ис)'!I23</f>
        <v>0</v>
      </c>
      <c r="F27" s="123"/>
      <c r="G27" s="123">
        <f>'Кач2.2 (Ис)'!K23</f>
        <v>0</v>
      </c>
      <c r="H27" s="123"/>
      <c r="I27" s="123">
        <f>'Кач2.2 (Ис)'!L23</f>
        <v>0</v>
      </c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</row>
    <row r="28" spans="1:98">
      <c r="A28" s="126" t="s">
        <v>137</v>
      </c>
      <c r="B28" s="123">
        <f>'Кач2.2 (Ис)'!F25</f>
        <v>0</v>
      </c>
      <c r="C28" s="123"/>
      <c r="D28" s="123">
        <f>'Кач2.2 (Ис)'!G25</f>
        <v>0</v>
      </c>
      <c r="E28" s="123">
        <f>'Кач2.2 (Ис)'!I25</f>
        <v>0</v>
      </c>
      <c r="F28" s="123"/>
      <c r="G28" s="123">
        <f>'Кач2.2 (Ис)'!K25</f>
        <v>0</v>
      </c>
      <c r="H28" s="123"/>
      <c r="I28" s="123">
        <f>'Кач2.2 (Ис)'!L25</f>
        <v>0</v>
      </c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</row>
    <row r="29" spans="1:98" s="121" customFormat="1">
      <c r="A29" s="118" t="s">
        <v>158</v>
      </c>
      <c r="B29" s="127">
        <v>2</v>
      </c>
      <c r="C29" s="128">
        <f>'Кач2.3(Рс)'!S30</f>
        <v>1.8666666666666665</v>
      </c>
      <c r="D29" s="127">
        <f>'Кач2.3(Рс)'!T30</f>
        <v>2</v>
      </c>
      <c r="E29" s="127">
        <f>'Кач2.3(Рс)'!U30</f>
        <v>1.8</v>
      </c>
      <c r="F29" s="128">
        <f>'Кач2.3(Рс)'!U30</f>
        <v>1.8</v>
      </c>
      <c r="G29" s="127">
        <f>'Кач2.3(Рс)'!V30</f>
        <v>2</v>
      </c>
      <c r="H29" s="127">
        <f>'Кач2.3(Рс)'!V30</f>
        <v>2</v>
      </c>
      <c r="I29" s="127">
        <f>'Кач2.3(Рс)'!W30</f>
        <v>2</v>
      </c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</row>
    <row r="30" spans="1:98">
      <c r="A30" s="122" t="s">
        <v>108</v>
      </c>
      <c r="B30" s="123">
        <f>'Кач2.3(Рс)'!F11</f>
        <v>1</v>
      </c>
      <c r="C30" s="123"/>
      <c r="D30" s="123">
        <f>'Кач2.3(Рс)'!G11</f>
        <v>1</v>
      </c>
      <c r="E30" s="123">
        <f>'Кач2.3(Рс)'!I11</f>
        <v>1</v>
      </c>
      <c r="F30" s="123"/>
      <c r="G30" s="123">
        <f>'Кач2.3(Рс)'!K11</f>
        <v>1</v>
      </c>
      <c r="H30" s="123"/>
      <c r="I30" s="123">
        <f>'Кач2.3(Рс)'!L11</f>
        <v>1</v>
      </c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</row>
    <row r="31" spans="1:98">
      <c r="A31" s="122" t="s">
        <v>152</v>
      </c>
      <c r="B31" s="123">
        <f>'Кач2.3(Рс)'!F13</f>
        <v>2</v>
      </c>
      <c r="C31" s="123"/>
      <c r="D31" s="123">
        <f>'Кач2.3(Рс)'!G13</f>
        <v>0</v>
      </c>
      <c r="E31" s="123">
        <f>'Кач2.3(Рс)'!I13</f>
        <v>0</v>
      </c>
      <c r="F31" s="123"/>
      <c r="G31" s="123">
        <f>'Кач2.3(Рс)'!K13</f>
        <v>0</v>
      </c>
      <c r="H31" s="123"/>
      <c r="I31" s="123">
        <f>'Кач2.3(Рс)'!L13</f>
        <v>0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</row>
    <row r="32" spans="1:98">
      <c r="A32" s="122" t="s">
        <v>114</v>
      </c>
      <c r="B32" s="123">
        <f>'Кач2.3(Рс)'!F14</f>
        <v>1.5</v>
      </c>
      <c r="C32" s="123"/>
      <c r="D32" s="123">
        <f>'Кач2.3(Рс)'!G14</f>
        <v>0</v>
      </c>
      <c r="E32" s="123">
        <f>'Кач2.3(Рс)'!I14</f>
        <v>0</v>
      </c>
      <c r="F32" s="123"/>
      <c r="G32" s="123">
        <f>'Кач2.3(Рс)'!K14</f>
        <v>0</v>
      </c>
      <c r="H32" s="123"/>
      <c r="I32" s="123">
        <f>'Кач2.3(Рс)'!L14</f>
        <v>0</v>
      </c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</row>
    <row r="33" spans="1:98">
      <c r="A33" s="122" t="s">
        <v>116</v>
      </c>
      <c r="B33" s="123">
        <f>'Кач2.3(Рс)'!F15</f>
        <v>0</v>
      </c>
      <c r="C33" s="123"/>
      <c r="D33" s="123">
        <f>'Кач2.3(Рс)'!G15</f>
        <v>0</v>
      </c>
      <c r="E33" s="123">
        <f>'Кач2.3(Рс)'!I15</f>
        <v>0</v>
      </c>
      <c r="F33" s="123"/>
      <c r="G33" s="123">
        <f>'Кач2.3(Рс)'!K15</f>
        <v>0</v>
      </c>
      <c r="H33" s="123"/>
      <c r="I33" s="123">
        <f>'Кач2.3(Рс)'!L15</f>
        <v>0</v>
      </c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</row>
    <row r="34" spans="1:98">
      <c r="A34" s="122" t="s">
        <v>119</v>
      </c>
      <c r="B34" s="123">
        <f>'Кач2.3(Рс)'!F16</f>
        <v>1</v>
      </c>
      <c r="C34" s="123"/>
      <c r="D34" s="123">
        <f>'Кач2.3(Рс)'!G16</f>
        <v>0</v>
      </c>
      <c r="E34" s="123">
        <f>'Кач2.3(Рс)'!I16</f>
        <v>0</v>
      </c>
      <c r="F34" s="123"/>
      <c r="G34" s="123">
        <f>'Кач2.3(Рс)'!K16</f>
        <v>0</v>
      </c>
      <c r="H34" s="123"/>
      <c r="I34" s="123">
        <f>'Кач2.3(Рс)'!L16</f>
        <v>0</v>
      </c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</row>
    <row r="35" spans="1:98">
      <c r="A35" s="122" t="s">
        <v>121</v>
      </c>
      <c r="B35" s="123">
        <f>'Кач2.3(Рс)'!F17</f>
        <v>0.3</v>
      </c>
      <c r="C35" s="123"/>
      <c r="D35" s="123">
        <f>'Кач2.3(Рс)'!G17</f>
        <v>0</v>
      </c>
      <c r="E35" s="123">
        <f>'Кач2.3(Рс)'!I17</f>
        <v>0</v>
      </c>
      <c r="F35" s="123"/>
      <c r="G35" s="123">
        <f>'Кач2.3(Рс)'!K17</f>
        <v>0</v>
      </c>
      <c r="H35" s="123"/>
      <c r="I35" s="123">
        <f>'Кач2.3(Рс)'!L17</f>
        <v>0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</row>
    <row r="36" spans="1:98">
      <c r="A36" s="122" t="s">
        <v>123</v>
      </c>
      <c r="B36" s="123">
        <f>'Кач2.3(Рс)'!F18</f>
        <v>4</v>
      </c>
      <c r="C36" s="123"/>
      <c r="D36" s="123">
        <f>'Кач2.3(Рс)'!G18</f>
        <v>4.0149999999999997</v>
      </c>
      <c r="E36" s="123">
        <f>'Кач2.3(Рс)'!I18</f>
        <v>4.0299999999999994</v>
      </c>
      <c r="F36" s="123"/>
      <c r="G36" s="123">
        <f>'Кач2.3(Рс)'!K18</f>
        <v>4.044999999999999</v>
      </c>
      <c r="H36" s="123"/>
      <c r="I36" s="123">
        <f>'Кач2.3(Рс)'!L18</f>
        <v>4.0599999999999987</v>
      </c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</row>
    <row r="37" spans="1:98">
      <c r="A37" s="122" t="s">
        <v>126</v>
      </c>
      <c r="B37" s="123">
        <f>'Кач2.3(Рс)'!F20</f>
        <v>20</v>
      </c>
      <c r="C37" s="123"/>
      <c r="D37" s="123">
        <f>'Кач2.3(Рс)'!G20</f>
        <v>19.984999999999999</v>
      </c>
      <c r="E37" s="123">
        <f>'Кач2.3(Рс)'!I20</f>
        <v>19.97</v>
      </c>
      <c r="F37" s="123"/>
      <c r="G37" s="123">
        <f>'Кач2.3(Рс)'!K20</f>
        <v>19.954999999999998</v>
      </c>
      <c r="H37" s="123"/>
      <c r="I37" s="123">
        <f>'Кач2.3(Рс)'!L20</f>
        <v>19.939999999999998</v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</row>
    <row r="38" spans="1:98">
      <c r="A38" s="122" t="s">
        <v>159</v>
      </c>
      <c r="B38" s="123">
        <f>'Кач2.3(Рс)'!F22</f>
        <v>0</v>
      </c>
      <c r="C38" s="123"/>
      <c r="D38" s="123">
        <f>'Кач2.3(Рс)'!G22</f>
        <v>1.4999999999999999E-2</v>
      </c>
      <c r="E38" s="123">
        <f>'Кач2.3(Рс)'!I22</f>
        <v>0.03</v>
      </c>
      <c r="F38" s="123"/>
      <c r="G38" s="123">
        <f>'Кач2.3(Рс)'!K22</f>
        <v>4.4999999999999998E-2</v>
      </c>
      <c r="H38" s="123"/>
      <c r="I38" s="123">
        <f>'Кач2.3(Рс)'!L22</f>
        <v>0.06</v>
      </c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</row>
    <row r="39" spans="1:98">
      <c r="A39" s="122" t="s">
        <v>160</v>
      </c>
      <c r="B39" s="123">
        <f>'Кач2.3(Рс)'!F23</f>
        <v>0</v>
      </c>
      <c r="C39" s="123"/>
      <c r="D39" s="123">
        <f>'Кач2.3(Рс)'!G23</f>
        <v>1.4999999999999999E-2</v>
      </c>
      <c r="E39" s="123">
        <f>'Кач2.3(Рс)'!I23</f>
        <v>0.03</v>
      </c>
      <c r="F39" s="123"/>
      <c r="G39" s="123">
        <f>'Кач2.3(Рс)'!K23</f>
        <v>4.4999999999999998E-2</v>
      </c>
      <c r="H39" s="123"/>
      <c r="I39" s="123">
        <f>'Кач2.3(Рс)'!L23</f>
        <v>0.06</v>
      </c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</row>
    <row r="40" spans="1:98">
      <c r="A40" s="122" t="s">
        <v>161</v>
      </c>
      <c r="B40" s="123">
        <f>'Кач2.3(Рс)'!F24</f>
        <v>0</v>
      </c>
      <c r="C40" s="123"/>
      <c r="D40" s="123">
        <f>'Кач2.3(Рс)'!G24</f>
        <v>0</v>
      </c>
      <c r="E40" s="123">
        <f>'Кач2.3(Рс)'!I24</f>
        <v>0</v>
      </c>
      <c r="F40" s="123"/>
      <c r="G40" s="123">
        <f>'Кач2.3(Рс)'!K24</f>
        <v>0</v>
      </c>
      <c r="H40" s="123"/>
      <c r="I40" s="123">
        <f>'Кач2.3(Рс)'!L24</f>
        <v>0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</row>
    <row r="41" spans="1:98">
      <c r="A41" s="122" t="s">
        <v>137</v>
      </c>
      <c r="B41" s="123">
        <f>'Кач2.3(Рс)'!F26</f>
        <v>1</v>
      </c>
      <c r="C41" s="123"/>
      <c r="D41" s="123">
        <f>'Кач2.3(Рс)'!G26</f>
        <v>0</v>
      </c>
      <c r="E41" s="123">
        <f>'Кач2.3(Рс)'!I26</f>
        <v>0</v>
      </c>
      <c r="F41" s="123"/>
      <c r="G41" s="123">
        <f>'Кач2.3(Рс)'!K26</f>
        <v>0</v>
      </c>
      <c r="H41" s="123"/>
      <c r="I41" s="123">
        <f>'Кач2.3(Рс)'!L26</f>
        <v>0</v>
      </c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</row>
    <row r="42" spans="1:98">
      <c r="A42" s="122" t="s">
        <v>67</v>
      </c>
      <c r="B42" s="123">
        <f>'Кач2.3(Рс)'!F28</f>
        <v>0.5</v>
      </c>
      <c r="C42" s="123"/>
      <c r="D42" s="123">
        <f>'Кач2.3(Рс)'!G28</f>
        <v>0.48499999999999999</v>
      </c>
      <c r="E42" s="123">
        <f>'Кач2.3(Рс)'!I28</f>
        <v>0.47</v>
      </c>
      <c r="F42" s="123"/>
      <c r="G42" s="123">
        <f>'Кач2.3(Рс)'!K28</f>
        <v>0.45499999999999996</v>
      </c>
      <c r="H42" s="123"/>
      <c r="I42" s="123">
        <f>'Кач2.3(Рс)'!L28</f>
        <v>0.43999999999999995</v>
      </c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</row>
    <row r="43" spans="1:98">
      <c r="A43" s="122" t="s">
        <v>141</v>
      </c>
      <c r="B43" s="123">
        <f>'Кач2.3(Рс)'!F29</f>
        <v>24</v>
      </c>
      <c r="C43" s="123"/>
      <c r="D43" s="123">
        <f>'Кач2.3(Рс)'!G29</f>
        <v>100</v>
      </c>
      <c r="E43" s="123">
        <f>'Кач2.3(Рс)'!I29</f>
        <v>100</v>
      </c>
      <c r="F43" s="123"/>
      <c r="G43" s="123">
        <f>'Кач2.3(Рс)'!K29</f>
        <v>100</v>
      </c>
      <c r="H43" s="123"/>
      <c r="I43" s="123">
        <f>'Кач2.3(Рс)'!L29</f>
        <v>100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</row>
    <row r="44" spans="1:98" ht="38.25" customHeight="1">
      <c r="A44" s="129" t="s">
        <v>162</v>
      </c>
      <c r="B44" s="130">
        <f t="shared" ref="B44:I44" si="0">B6*0.1+B20*0.7+B29*0.2</f>
        <v>0.89749999999999996</v>
      </c>
      <c r="C44" s="130">
        <f>C6*0.1+C20*0.7+C29*0.2</f>
        <v>0.87083333333333335</v>
      </c>
      <c r="D44" s="130">
        <f t="shared" si="0"/>
        <v>0.89749999999999996</v>
      </c>
      <c r="E44" s="130">
        <f>E6*0.1+E20*0.7+E29*0.2</f>
        <v>0.85750000000000004</v>
      </c>
      <c r="F44" s="130">
        <f>F6*0.1+F20*0.7+F29*0.2</f>
        <v>0.85750000000000004</v>
      </c>
      <c r="G44" s="130">
        <f>G6*0.1+G20*0.7+G29*0.2</f>
        <v>0.89749999999999996</v>
      </c>
      <c r="H44" s="130">
        <f>H6*0.1+H20*0.7+H29*0.2</f>
        <v>0.89749999999999996</v>
      </c>
      <c r="I44" s="130">
        <f t="shared" si="0"/>
        <v>0.89749999999999996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</row>
    <row r="45" spans="1:98" ht="38.25" customHeight="1">
      <c r="A45" s="108"/>
      <c r="B45" s="109"/>
      <c r="C45" s="109"/>
      <c r="D45" s="109"/>
      <c r="E45" s="109"/>
      <c r="F45" s="109"/>
      <c r="G45" s="109"/>
      <c r="H45" s="109"/>
      <c r="I45" s="109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</row>
    <row r="46" spans="1:98" ht="15">
      <c r="A46" s="131" t="s">
        <v>196</v>
      </c>
      <c r="B46" s="131"/>
      <c r="C46" s="131" t="s">
        <v>198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</row>
    <row r="47" spans="1:98">
      <c r="A47" s="49" t="s">
        <v>17</v>
      </c>
      <c r="B47" s="49"/>
      <c r="C47" s="49"/>
      <c r="D47" s="46"/>
      <c r="E47" s="180" t="s">
        <v>19</v>
      </c>
      <c r="F47" s="180"/>
      <c r="G47" s="180"/>
      <c r="H47" s="180"/>
      <c r="I47" s="18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</row>
    <row r="48" spans="1:98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</row>
  </sheetData>
  <mergeCells count="2">
    <mergeCell ref="E47:I47"/>
    <mergeCell ref="A3:I3"/>
  </mergeCells>
  <pageMargins left="0.78740157480314965" right="0.78740157480314965" top="0.39370078740157483" bottom="0.39370078740157483" header="0.27559055118110237" footer="0.27559055118110237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30"/>
  <sheetViews>
    <sheetView view="pageBreakPreview" zoomScale="75" zoomScaleSheetLayoutView="75" workbookViewId="0">
      <selection activeCell="H27" sqref="H27"/>
    </sheetView>
  </sheetViews>
  <sheetFormatPr defaultColWidth="0.85546875" defaultRowHeight="15"/>
  <cols>
    <col min="1" max="1" width="4.5703125" style="29" customWidth="1"/>
    <col min="2" max="2" width="59.140625" style="29" customWidth="1"/>
    <col min="3" max="3" width="20" style="29" customWidth="1"/>
    <col min="4" max="4" width="12.7109375" style="29" hidden="1" customWidth="1"/>
    <col min="5" max="5" width="12.7109375" style="29" customWidth="1"/>
    <col min="6" max="6" width="11.85546875" style="29" customWidth="1"/>
    <col min="7" max="7" width="11.42578125" style="29" hidden="1" customWidth="1"/>
    <col min="8" max="8" width="14.28515625" style="29" customWidth="1"/>
    <col min="9" max="9" width="13.7109375" style="29" customWidth="1"/>
    <col min="10" max="10" width="11.42578125" style="29" customWidth="1"/>
    <col min="11" max="16384" width="0.85546875" style="29"/>
  </cols>
  <sheetData>
    <row r="1" spans="1:10" s="17" customFormat="1" ht="11.25" customHeight="1">
      <c r="C1" s="17" t="s">
        <v>163</v>
      </c>
    </row>
    <row r="2" spans="1:10" s="17" customFormat="1" ht="11.25" customHeight="1">
      <c r="C2" s="17" t="s">
        <v>164</v>
      </c>
    </row>
    <row r="3" spans="1:10" s="17" customFormat="1" ht="11.25" customHeight="1">
      <c r="C3" s="17" t="s">
        <v>165</v>
      </c>
    </row>
    <row r="4" spans="1:10" s="17" customFormat="1" ht="11.25" customHeight="1">
      <c r="C4" s="17" t="s">
        <v>166</v>
      </c>
    </row>
    <row r="5" spans="1:10" s="17" customFormat="1" ht="11.25" customHeight="1">
      <c r="C5" s="17" t="s">
        <v>167</v>
      </c>
    </row>
    <row r="6" spans="1:10" s="17" customFormat="1" ht="11.25" customHeight="1">
      <c r="C6" s="17" t="s">
        <v>168</v>
      </c>
    </row>
    <row r="7" spans="1:10" s="17" customFormat="1" ht="6" customHeight="1"/>
    <row r="8" spans="1:10" s="18" customFormat="1" ht="11.25">
      <c r="C8" s="18" t="s">
        <v>169</v>
      </c>
    </row>
    <row r="9" spans="1:10" s="19" customFormat="1" ht="12.75" customHeight="1"/>
    <row r="10" spans="1:10" s="16" customFormat="1" ht="12.75" hidden="1" customHeight="1"/>
    <row r="11" spans="1:10" s="19" customFormat="1" ht="30" hidden="1" customHeight="1">
      <c r="A11" s="183" t="s">
        <v>170</v>
      </c>
      <c r="B11" s="183"/>
      <c r="C11" s="183"/>
      <c r="D11" s="183"/>
      <c r="E11" s="20"/>
    </row>
    <row r="12" spans="1:10" s="16" customFormat="1" ht="12.75" customHeight="1">
      <c r="A12" s="21"/>
      <c r="B12" s="21"/>
      <c r="C12" s="21"/>
      <c r="E12" s="21"/>
      <c r="J12" s="21" t="s">
        <v>171</v>
      </c>
    </row>
    <row r="13" spans="1:10" s="16" customFormat="1" ht="12.75" customHeight="1">
      <c r="A13" s="22"/>
      <c r="B13" s="22"/>
      <c r="C13" s="22"/>
      <c r="D13" s="22"/>
      <c r="E13" s="22"/>
    </row>
    <row r="14" spans="1:10" s="19" customFormat="1" ht="21.75" customHeight="1">
      <c r="A14" s="188" t="s">
        <v>172</v>
      </c>
      <c r="B14" s="188"/>
      <c r="C14" s="188"/>
      <c r="D14" s="188"/>
      <c r="E14" s="188"/>
      <c r="F14" s="188"/>
      <c r="G14" s="188"/>
      <c r="H14" s="188"/>
      <c r="I14" s="188"/>
      <c r="J14" s="188"/>
    </row>
    <row r="15" spans="1:10" s="19" customFormat="1" ht="15.75">
      <c r="A15" s="188" t="s">
        <v>195</v>
      </c>
      <c r="B15" s="188"/>
      <c r="C15" s="188"/>
      <c r="D15" s="188"/>
      <c r="E15" s="188"/>
      <c r="F15" s="188"/>
      <c r="G15" s="188"/>
      <c r="H15" s="188"/>
      <c r="I15" s="188"/>
      <c r="J15" s="188"/>
    </row>
    <row r="16" spans="1:10" s="19" customFormat="1" ht="12" customHeight="1">
      <c r="A16" s="23"/>
      <c r="B16" s="23"/>
      <c r="C16" s="23"/>
    </row>
    <row r="17" spans="1:10" s="19" customFormat="1" ht="15.75">
      <c r="A17" s="23"/>
      <c r="B17" s="23"/>
      <c r="C17" s="23"/>
      <c r="D17" s="23"/>
      <c r="E17" s="23"/>
    </row>
    <row r="18" spans="1:10" s="19" customFormat="1" ht="12" customHeight="1">
      <c r="A18" s="23"/>
      <c r="B18" s="23"/>
      <c r="C18" s="23"/>
      <c r="D18" s="23"/>
      <c r="E18" s="23"/>
    </row>
    <row r="19" spans="1:10" s="16" customFormat="1">
      <c r="A19" s="184" t="s">
        <v>199</v>
      </c>
      <c r="B19" s="184"/>
      <c r="C19" s="184"/>
      <c r="D19" s="184"/>
      <c r="E19" s="24"/>
      <c r="F19" s="90"/>
      <c r="G19" s="90"/>
      <c r="H19" s="90"/>
      <c r="I19" s="90"/>
    </row>
    <row r="20" spans="1:10" s="17" customFormat="1" ht="12">
      <c r="A20" s="185" t="s">
        <v>205</v>
      </c>
      <c r="B20" s="185"/>
      <c r="C20" s="185"/>
      <c r="D20" s="185"/>
      <c r="E20" s="132"/>
      <c r="F20" s="133"/>
      <c r="G20" s="133"/>
      <c r="H20" s="133"/>
      <c r="I20" s="133"/>
    </row>
    <row r="21" spans="1:10" s="16" customFormat="1">
      <c r="A21" s="25"/>
      <c r="B21" s="25"/>
      <c r="C21" s="25"/>
      <c r="D21" s="15">
        <v>2015</v>
      </c>
      <c r="E21" s="76">
        <v>2015</v>
      </c>
      <c r="F21" s="76">
        <v>2016</v>
      </c>
      <c r="G21" s="76">
        <v>2017</v>
      </c>
      <c r="H21" s="76" t="s">
        <v>192</v>
      </c>
      <c r="I21" s="76" t="s">
        <v>209</v>
      </c>
      <c r="J21" s="15">
        <v>2019</v>
      </c>
    </row>
    <row r="22" spans="1:10" s="16" customFormat="1" ht="30.75" customHeight="1">
      <c r="A22" s="26" t="s">
        <v>23</v>
      </c>
      <c r="B22" s="186"/>
      <c r="C22" s="186"/>
      <c r="D22" s="26" t="s">
        <v>173</v>
      </c>
      <c r="E22" s="134" t="s">
        <v>173</v>
      </c>
      <c r="F22" s="134" t="s">
        <v>173</v>
      </c>
      <c r="G22" s="134" t="s">
        <v>173</v>
      </c>
      <c r="H22" s="134" t="s">
        <v>173</v>
      </c>
      <c r="I22" s="134" t="s">
        <v>173</v>
      </c>
      <c r="J22" s="26" t="s">
        <v>173</v>
      </c>
    </row>
    <row r="23" spans="1:10" s="16" customFormat="1">
      <c r="A23" s="27">
        <v>1</v>
      </c>
      <c r="B23" s="187">
        <v>2</v>
      </c>
      <c r="C23" s="187"/>
      <c r="D23" s="27">
        <v>3</v>
      </c>
      <c r="E23" s="28"/>
      <c r="F23" s="28">
        <v>3</v>
      </c>
      <c r="G23" s="28">
        <v>3</v>
      </c>
      <c r="H23" s="28"/>
      <c r="I23" s="28">
        <v>3</v>
      </c>
      <c r="J23" s="27">
        <v>3</v>
      </c>
    </row>
    <row r="24" spans="1:10" s="16" customFormat="1" ht="66.75" customHeight="1">
      <c r="A24" s="27">
        <v>1</v>
      </c>
      <c r="B24" s="182" t="s">
        <v>174</v>
      </c>
      <c r="C24" s="182"/>
      <c r="D24" s="28">
        <v>15</v>
      </c>
      <c r="E24" s="28">
        <v>325</v>
      </c>
      <c r="F24" s="28">
        <v>356</v>
      </c>
      <c r="G24" s="28">
        <v>1</v>
      </c>
      <c r="H24" s="28">
        <v>366</v>
      </c>
      <c r="I24" s="28">
        <v>345</v>
      </c>
      <c r="J24" s="28">
        <v>278</v>
      </c>
    </row>
    <row r="25" spans="1:10" s="16" customFormat="1" ht="84.75" customHeight="1">
      <c r="A25" s="27">
        <v>2</v>
      </c>
      <c r="B25" s="182" t="s">
        <v>175</v>
      </c>
      <c r="C25" s="182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</row>
    <row r="26" spans="1:10" s="16" customFormat="1" ht="45" customHeight="1">
      <c r="A26" s="27">
        <v>3</v>
      </c>
      <c r="B26" s="182" t="s">
        <v>176</v>
      </c>
      <c r="C26" s="182"/>
      <c r="D26" s="28">
        <f>D24/MAX(1,D24-D25)</f>
        <v>1</v>
      </c>
      <c r="E26" s="28">
        <f>E24/MAX(1,E24-E25)</f>
        <v>1</v>
      </c>
      <c r="F26" s="28">
        <f>D26*(1-0.015)</f>
        <v>0.98499999999999999</v>
      </c>
      <c r="G26" s="28">
        <f>F26*(1-0.015)</f>
        <v>0.970225</v>
      </c>
      <c r="H26" s="28">
        <f>H24/MAX(1,H24-H25)</f>
        <v>1</v>
      </c>
      <c r="I26" s="28">
        <f>I24/MAX(1,I24-I25)</f>
        <v>1</v>
      </c>
      <c r="J26" s="28">
        <f>I26*(1-0.015)</f>
        <v>0.98499999999999999</v>
      </c>
    </row>
    <row r="29" spans="1:10">
      <c r="B29" s="30" t="s">
        <v>196</v>
      </c>
      <c r="C29" s="31" t="s">
        <v>198</v>
      </c>
      <c r="D29" s="32"/>
      <c r="E29" s="22"/>
      <c r="F29" s="29" t="s">
        <v>208</v>
      </c>
    </row>
    <row r="30" spans="1:10">
      <c r="B30" s="33" t="s">
        <v>177</v>
      </c>
      <c r="C30" s="34" t="s">
        <v>178</v>
      </c>
      <c r="D30" s="35" t="s">
        <v>19</v>
      </c>
      <c r="E30" s="35"/>
    </row>
  </sheetData>
  <mergeCells count="10">
    <mergeCell ref="B25:C25"/>
    <mergeCell ref="B26:C26"/>
    <mergeCell ref="A11:D11"/>
    <mergeCell ref="A19:D19"/>
    <mergeCell ref="A20:D20"/>
    <mergeCell ref="B22:C22"/>
    <mergeCell ref="B23:C23"/>
    <mergeCell ref="B24:C24"/>
    <mergeCell ref="A14:J14"/>
    <mergeCell ref="A15:J1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8"/>
  <sheetViews>
    <sheetView workbookViewId="0">
      <selection activeCell="I11" sqref="I11"/>
    </sheetView>
  </sheetViews>
  <sheetFormatPr defaultColWidth="0.85546875" defaultRowHeight="15"/>
  <cols>
    <col min="1" max="1" width="5.140625" style="140" customWidth="1"/>
    <col min="2" max="2" width="65.140625" style="140" customWidth="1"/>
    <col min="3" max="3" width="16.140625" style="140" customWidth="1"/>
    <col min="4" max="4" width="13.7109375" style="140" hidden="1" customWidth="1"/>
    <col min="5" max="5" width="13.7109375" style="140" customWidth="1"/>
    <col min="6" max="6" width="13" style="140" customWidth="1"/>
    <col min="7" max="8" width="11.5703125" style="140" customWidth="1"/>
    <col min="9" max="9" width="13.28515625" style="140" customWidth="1"/>
    <col min="10" max="10" width="15.28515625" style="140" customWidth="1"/>
    <col min="11" max="16384" width="0.85546875" style="140"/>
  </cols>
  <sheetData>
    <row r="1" spans="1:10" s="90" customFormat="1" ht="33" customHeight="1">
      <c r="A1" s="24"/>
      <c r="B1" s="24"/>
      <c r="C1" s="24"/>
      <c r="E1" s="135"/>
      <c r="J1" s="135" t="s">
        <v>179</v>
      </c>
    </row>
    <row r="2" spans="1:10" s="90" customFormat="1" ht="33" customHeight="1">
      <c r="A2" s="24"/>
      <c r="B2" s="24"/>
      <c r="C2" s="24"/>
      <c r="E2" s="135"/>
      <c r="J2" s="135"/>
    </row>
    <row r="3" spans="1:10" s="136" customFormat="1" ht="15" customHeight="1">
      <c r="B3" s="189" t="s">
        <v>180</v>
      </c>
      <c r="C3" s="189"/>
      <c r="D3" s="189"/>
      <c r="E3" s="189"/>
      <c r="F3" s="189"/>
      <c r="G3" s="189"/>
      <c r="H3" s="189"/>
      <c r="I3" s="189"/>
      <c r="J3" s="189"/>
    </row>
    <row r="4" spans="1:10" s="136" customFormat="1" ht="24" customHeight="1">
      <c r="A4" s="189" t="s">
        <v>206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136" customFormat="1" ht="12" customHeight="1">
      <c r="A5" s="137"/>
      <c r="B5" s="137"/>
      <c r="C5" s="137"/>
    </row>
    <row r="6" spans="1:10" s="136" customFormat="1" ht="15.75">
      <c r="A6" s="137"/>
      <c r="B6" s="137"/>
      <c r="C6" s="137"/>
      <c r="D6" s="137"/>
      <c r="E6" s="137"/>
    </row>
    <row r="7" spans="1:10" s="136" customFormat="1" ht="12" customHeight="1">
      <c r="A7" s="137"/>
      <c r="B7" s="137"/>
      <c r="C7" s="137"/>
      <c r="D7" s="137"/>
      <c r="E7" s="137"/>
    </row>
    <row r="8" spans="1:10" s="90" customFormat="1">
      <c r="A8" s="184" t="s">
        <v>199</v>
      </c>
      <c r="B8" s="184"/>
      <c r="C8" s="184"/>
      <c r="D8" s="184"/>
      <c r="E8" s="24"/>
    </row>
    <row r="9" spans="1:10" s="133" customFormat="1" ht="12">
      <c r="A9" s="191" t="s">
        <v>205</v>
      </c>
      <c r="B9" s="191"/>
      <c r="C9" s="191"/>
      <c r="D9" s="191"/>
      <c r="E9" s="132"/>
    </row>
    <row r="10" spans="1:10" s="90" customFormat="1">
      <c r="A10" s="138"/>
      <c r="B10" s="138"/>
      <c r="C10" s="138"/>
      <c r="D10" s="139">
        <v>2015</v>
      </c>
      <c r="E10" s="139">
        <v>2015</v>
      </c>
      <c r="F10" s="139">
        <v>2016</v>
      </c>
      <c r="G10" s="139">
        <v>2017</v>
      </c>
      <c r="H10" s="139" t="s">
        <v>192</v>
      </c>
      <c r="I10" s="145" t="s">
        <v>209</v>
      </c>
      <c r="J10" s="139">
        <v>2019</v>
      </c>
    </row>
    <row r="11" spans="1:10" s="90" customFormat="1" ht="30.75" customHeight="1">
      <c r="A11" s="134" t="s">
        <v>23</v>
      </c>
      <c r="B11" s="192"/>
      <c r="C11" s="193"/>
      <c r="D11" s="134" t="s">
        <v>173</v>
      </c>
      <c r="E11" s="134" t="s">
        <v>173</v>
      </c>
      <c r="F11" s="134" t="s">
        <v>173</v>
      </c>
      <c r="G11" s="134" t="s">
        <v>173</v>
      </c>
      <c r="H11" s="134" t="s">
        <v>173</v>
      </c>
      <c r="I11" s="134" t="s">
        <v>173</v>
      </c>
      <c r="J11" s="134" t="s">
        <v>173</v>
      </c>
    </row>
    <row r="12" spans="1:10" s="90" customFormat="1" ht="62.25" customHeight="1">
      <c r="A12" s="28">
        <v>1</v>
      </c>
      <c r="B12" s="194" t="s">
        <v>181</v>
      </c>
      <c r="C12" s="195"/>
      <c r="D12" s="28">
        <v>15</v>
      </c>
      <c r="E12" s="28">
        <v>250</v>
      </c>
      <c r="F12" s="28">
        <v>1</v>
      </c>
      <c r="G12" s="28">
        <v>304</v>
      </c>
      <c r="H12" s="28">
        <v>283</v>
      </c>
      <c r="I12" s="28">
        <v>305</v>
      </c>
      <c r="J12" s="28">
        <v>215</v>
      </c>
    </row>
    <row r="13" spans="1:10" s="90" customFormat="1" ht="69.75" customHeight="1">
      <c r="A13" s="28">
        <v>2</v>
      </c>
      <c r="B13" s="194" t="s">
        <v>182</v>
      </c>
      <c r="C13" s="195"/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</row>
    <row r="14" spans="1:10" s="90" customFormat="1" ht="45" customHeight="1">
      <c r="A14" s="28">
        <v>3</v>
      </c>
      <c r="B14" s="190" t="s">
        <v>183</v>
      </c>
      <c r="C14" s="190"/>
      <c r="D14" s="28">
        <f>D12/MAX(1,D12-D13)</f>
        <v>1</v>
      </c>
      <c r="E14" s="28">
        <f>E12/MAX(1,E12-E13)</f>
        <v>1</v>
      </c>
      <c r="F14" s="28">
        <f>D14*(1-0.015)</f>
        <v>0.98499999999999999</v>
      </c>
      <c r="G14" s="28">
        <f>F14*(1-0.015)</f>
        <v>0.970225</v>
      </c>
      <c r="H14" s="28">
        <f>H12/MAX(1,H12-H13)</f>
        <v>1</v>
      </c>
      <c r="I14" s="28">
        <f>I12/MAX(1,I12-I13)</f>
        <v>1</v>
      </c>
      <c r="J14" s="28">
        <f>I14*(1-0.015)</f>
        <v>0.98499999999999999</v>
      </c>
    </row>
    <row r="17" spans="2:7">
      <c r="B17" s="30" t="s">
        <v>196</v>
      </c>
      <c r="C17" s="31" t="s">
        <v>198</v>
      </c>
      <c r="D17" s="37"/>
      <c r="E17" s="24"/>
      <c r="G17" s="29" t="s">
        <v>208</v>
      </c>
    </row>
    <row r="18" spans="2:7">
      <c r="B18" s="141" t="s">
        <v>177</v>
      </c>
      <c r="C18" s="132" t="s">
        <v>178</v>
      </c>
      <c r="D18" s="142" t="s">
        <v>19</v>
      </c>
      <c r="E18" s="142"/>
    </row>
  </sheetData>
  <mergeCells count="8">
    <mergeCell ref="B3:J3"/>
    <mergeCell ref="A4:J4"/>
    <mergeCell ref="B14:C14"/>
    <mergeCell ref="A8:D8"/>
    <mergeCell ref="A9:D9"/>
    <mergeCell ref="B11:C11"/>
    <mergeCell ref="B12:C12"/>
    <mergeCell ref="B13:C13"/>
  </mergeCells>
  <pageMargins left="0.3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9"/>
  <sheetViews>
    <sheetView workbookViewId="0">
      <selection activeCell="G18" sqref="G18"/>
    </sheetView>
  </sheetViews>
  <sheetFormatPr defaultColWidth="0.85546875" defaultRowHeight="15"/>
  <cols>
    <col min="1" max="1" width="5.140625" style="140" customWidth="1"/>
    <col min="2" max="2" width="65.140625" style="140" customWidth="1"/>
    <col min="3" max="3" width="16.140625" style="140" customWidth="1"/>
    <col min="4" max="4" width="19.7109375" style="140" hidden="1" customWidth="1"/>
    <col min="5" max="5" width="10.5703125" style="140" bestFit="1" customWidth="1"/>
    <col min="6" max="6" width="11.5703125" style="140" customWidth="1"/>
    <col min="7" max="8" width="12.140625" style="140" customWidth="1"/>
    <col min="9" max="9" width="10.28515625" style="140" customWidth="1"/>
    <col min="10" max="10" width="12.28515625" style="140" customWidth="1"/>
    <col min="11" max="16384" width="0.85546875" style="140"/>
  </cols>
  <sheetData>
    <row r="1" spans="1:10" s="90" customFormat="1" ht="33" customHeight="1">
      <c r="A1" s="24"/>
      <c r="B1" s="24"/>
      <c r="C1" s="24"/>
      <c r="D1" s="135" t="s">
        <v>184</v>
      </c>
      <c r="E1" s="135"/>
      <c r="J1" s="90" t="s">
        <v>184</v>
      </c>
    </row>
    <row r="2" spans="1:10" s="90" customFormat="1" ht="33" customHeight="1">
      <c r="A2" s="24"/>
      <c r="B2" s="24"/>
      <c r="C2" s="24"/>
      <c r="D2" s="135"/>
      <c r="E2" s="135"/>
    </row>
    <row r="3" spans="1:10" s="136" customFormat="1" ht="15" customHeight="1">
      <c r="A3" s="189" t="s">
        <v>180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s="136" customFormat="1" ht="24" customHeight="1">
      <c r="A4" s="189" t="s">
        <v>206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s="136" customFormat="1" ht="12" customHeight="1">
      <c r="A5" s="137"/>
      <c r="B5" s="137"/>
      <c r="C5" s="137"/>
    </row>
    <row r="6" spans="1:10" s="136" customFormat="1" ht="15.75">
      <c r="A6" s="137"/>
      <c r="B6" s="137"/>
      <c r="C6" s="137"/>
      <c r="D6" s="137"/>
      <c r="E6" s="137"/>
    </row>
    <row r="7" spans="1:10" s="136" customFormat="1" ht="12" customHeight="1">
      <c r="A7" s="137"/>
      <c r="B7" s="137"/>
      <c r="C7" s="137"/>
      <c r="D7" s="137"/>
      <c r="E7" s="137"/>
    </row>
    <row r="8" spans="1:10" s="90" customFormat="1">
      <c r="A8" s="184" t="s">
        <v>199</v>
      </c>
      <c r="B8" s="184"/>
      <c r="C8" s="184"/>
      <c r="D8" s="184"/>
      <c r="E8" s="24"/>
    </row>
    <row r="9" spans="1:10" s="133" customFormat="1" ht="12">
      <c r="A9" s="191" t="s">
        <v>205</v>
      </c>
      <c r="B9" s="191"/>
      <c r="C9" s="191"/>
      <c r="D9" s="191"/>
      <c r="E9" s="132"/>
    </row>
    <row r="10" spans="1:10" s="90" customFormat="1">
      <c r="A10" s="138"/>
      <c r="B10" s="138"/>
      <c r="C10" s="138"/>
      <c r="D10" s="143">
        <v>2015</v>
      </c>
      <c r="E10" s="143">
        <v>2015</v>
      </c>
      <c r="F10" s="143">
        <v>2016</v>
      </c>
      <c r="G10" s="143">
        <v>2017</v>
      </c>
      <c r="H10" s="143" t="s">
        <v>192</v>
      </c>
      <c r="I10" s="143" t="s">
        <v>209</v>
      </c>
      <c r="J10" s="143">
        <v>2019</v>
      </c>
    </row>
    <row r="11" spans="1:10" s="90" customFormat="1" ht="30.75" customHeight="1">
      <c r="A11" s="134" t="s">
        <v>23</v>
      </c>
      <c r="B11" s="192"/>
      <c r="C11" s="193"/>
      <c r="D11" s="134" t="s">
        <v>173</v>
      </c>
      <c r="E11" s="134" t="s">
        <v>173</v>
      </c>
      <c r="F11" s="134" t="s">
        <v>173</v>
      </c>
      <c r="G11" s="134" t="s">
        <v>173</v>
      </c>
      <c r="H11" s="134" t="s">
        <v>173</v>
      </c>
      <c r="I11" s="134" t="s">
        <v>173</v>
      </c>
      <c r="J11" s="134" t="s">
        <v>173</v>
      </c>
    </row>
    <row r="12" spans="1:10" s="90" customFormat="1">
      <c r="A12" s="28">
        <v>1</v>
      </c>
      <c r="B12" s="196"/>
      <c r="C12" s="197"/>
      <c r="D12" s="28">
        <v>3</v>
      </c>
      <c r="E12" s="28"/>
      <c r="F12" s="28">
        <v>3</v>
      </c>
      <c r="G12" s="28">
        <v>3</v>
      </c>
      <c r="H12" s="28"/>
      <c r="I12" s="28">
        <v>3</v>
      </c>
      <c r="J12" s="28">
        <v>3</v>
      </c>
    </row>
    <row r="13" spans="1:10" s="90" customFormat="1" ht="62.25" customHeight="1">
      <c r="A13" s="28">
        <v>1</v>
      </c>
      <c r="B13" s="194" t="s">
        <v>185</v>
      </c>
      <c r="C13" s="195"/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</row>
    <row r="14" spans="1:10" s="90" customFormat="1" ht="36.75" customHeight="1">
      <c r="A14" s="28">
        <v>2</v>
      </c>
      <c r="B14" s="194" t="s">
        <v>186</v>
      </c>
      <c r="C14" s="195"/>
      <c r="D14" s="28">
        <v>1</v>
      </c>
      <c r="E14" s="28">
        <v>35</v>
      </c>
      <c r="F14" s="28">
        <v>3</v>
      </c>
      <c r="G14" s="28">
        <v>3</v>
      </c>
      <c r="H14" s="28">
        <v>29</v>
      </c>
      <c r="I14" s="147">
        <f>'ТП ф 3.1'!I24/10</f>
        <v>34.5</v>
      </c>
      <c r="J14" s="28">
        <v>3</v>
      </c>
    </row>
    <row r="15" spans="1:10" s="90" customFormat="1" ht="45" customHeight="1">
      <c r="A15" s="28">
        <v>3</v>
      </c>
      <c r="B15" s="190" t="s">
        <v>187</v>
      </c>
      <c r="C15" s="190"/>
      <c r="D15" s="28">
        <f>D14/MAX(1,D14+D13)</f>
        <v>1</v>
      </c>
      <c r="E15" s="28">
        <f>E14/MAX(1,E14+E13)</f>
        <v>1</v>
      </c>
      <c r="F15" s="28">
        <f>D15*(1-0.015)</f>
        <v>0.98499999999999999</v>
      </c>
      <c r="G15" s="28">
        <f>F15*(1-0.015)</f>
        <v>0.970225</v>
      </c>
      <c r="H15" s="144">
        <f>H14/MAX(1,H14+H13)</f>
        <v>1</v>
      </c>
      <c r="I15" s="144">
        <f>I14/MAX(1,I14+I13)</f>
        <v>1</v>
      </c>
      <c r="J15" s="28">
        <f>I15*(1-0.015)</f>
        <v>0.98499999999999999</v>
      </c>
    </row>
    <row r="18" spans="2:6">
      <c r="B18" s="30" t="s">
        <v>196</v>
      </c>
      <c r="C18" s="31" t="s">
        <v>198</v>
      </c>
      <c r="D18" s="37"/>
      <c r="E18" s="24"/>
      <c r="F18" s="29" t="s">
        <v>208</v>
      </c>
    </row>
    <row r="19" spans="2:6">
      <c r="B19" s="141" t="s">
        <v>177</v>
      </c>
      <c r="C19" s="132" t="s">
        <v>178</v>
      </c>
      <c r="D19" s="142" t="s">
        <v>19</v>
      </c>
      <c r="E19" s="142"/>
    </row>
  </sheetData>
  <mergeCells count="9">
    <mergeCell ref="A4:J4"/>
    <mergeCell ref="A3:J3"/>
    <mergeCell ref="B15:C15"/>
    <mergeCell ref="A8:D8"/>
    <mergeCell ref="A9:D9"/>
    <mergeCell ref="B11:C11"/>
    <mergeCell ref="B12:C12"/>
    <mergeCell ref="B13:C13"/>
    <mergeCell ref="B14:C14"/>
  </mergeCells>
  <pageMargins left="0.21" right="0.18" top="0.74803149606299213" bottom="0.74803149606299213" header="0.31496062992125984" footer="0.31496062992125984"/>
  <pageSetup paperSize="9" scale="9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8"/>
  <sheetViews>
    <sheetView workbookViewId="0">
      <selection activeCell="B30" sqref="B30"/>
    </sheetView>
  </sheetViews>
  <sheetFormatPr defaultColWidth="0.85546875" defaultRowHeight="15"/>
  <cols>
    <col min="1" max="1" width="5.140625" style="140" customWidth="1"/>
    <col min="2" max="2" width="65.140625" style="140" customWidth="1"/>
    <col min="3" max="3" width="16.140625" style="140" customWidth="1"/>
    <col min="4" max="4" width="11.42578125" style="140" hidden="1" customWidth="1"/>
    <col min="5" max="5" width="11.42578125" style="140" customWidth="1"/>
    <col min="6" max="6" width="10.140625" style="140" customWidth="1"/>
    <col min="7" max="8" width="11.28515625" style="140" customWidth="1"/>
    <col min="9" max="9" width="11.7109375" style="140" customWidth="1"/>
    <col min="10" max="10" width="9.140625" style="140" customWidth="1"/>
    <col min="11" max="16384" width="0.85546875" style="140"/>
  </cols>
  <sheetData>
    <row r="1" spans="1:10" s="90" customFormat="1" ht="33" customHeight="1">
      <c r="A1" s="24"/>
      <c r="B1" s="24"/>
      <c r="C1" s="24"/>
      <c r="E1" s="135"/>
      <c r="J1" s="135" t="s">
        <v>207</v>
      </c>
    </row>
    <row r="2" spans="1:10" s="136" customFormat="1" ht="15" customHeight="1">
      <c r="A2" s="189" t="s">
        <v>180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s="136" customFormat="1" ht="24" customHeight="1">
      <c r="A3" s="189" t="s">
        <v>206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s="136" customFormat="1" ht="12" customHeight="1">
      <c r="A4" s="137"/>
      <c r="B4" s="137"/>
      <c r="C4" s="137"/>
    </row>
    <row r="5" spans="1:10" s="136" customFormat="1" ht="15.75">
      <c r="A5" s="137"/>
      <c r="B5" s="137"/>
      <c r="C5" s="137"/>
      <c r="D5" s="137"/>
      <c r="E5" s="137"/>
    </row>
    <row r="6" spans="1:10" s="136" customFormat="1" ht="12" customHeight="1">
      <c r="A6" s="137"/>
      <c r="B6" s="137"/>
      <c r="C6" s="137"/>
      <c r="D6" s="137"/>
      <c r="E6" s="137"/>
    </row>
    <row r="7" spans="1:10" s="90" customFormat="1">
      <c r="A7" s="184" t="s">
        <v>199</v>
      </c>
      <c r="B7" s="184"/>
      <c r="C7" s="184"/>
      <c r="D7" s="184"/>
      <c r="E7" s="24"/>
    </row>
    <row r="8" spans="1:10" s="133" customFormat="1" ht="12">
      <c r="A8" s="191" t="s">
        <v>205</v>
      </c>
      <c r="B8" s="191"/>
      <c r="C8" s="191"/>
      <c r="D8" s="191"/>
      <c r="E8" s="132"/>
    </row>
    <row r="9" spans="1:10" s="90" customFormat="1" ht="15" customHeight="1">
      <c r="A9" s="198" t="s">
        <v>23</v>
      </c>
      <c r="B9" s="199"/>
      <c r="C9" s="199"/>
      <c r="D9" s="76">
        <v>2015</v>
      </c>
      <c r="E9" s="76" t="s">
        <v>4</v>
      </c>
      <c r="F9" s="76">
        <v>2016</v>
      </c>
      <c r="G9" s="76">
        <v>2017</v>
      </c>
      <c r="H9" s="76" t="s">
        <v>192</v>
      </c>
      <c r="I9" s="76" t="s">
        <v>209</v>
      </c>
      <c r="J9" s="76">
        <v>2019</v>
      </c>
    </row>
    <row r="10" spans="1:10" s="90" customFormat="1" ht="30.75" customHeight="1">
      <c r="A10" s="198"/>
      <c r="B10" s="199"/>
      <c r="C10" s="199"/>
      <c r="D10" s="134" t="s">
        <v>173</v>
      </c>
      <c r="E10" s="134" t="s">
        <v>173</v>
      </c>
      <c r="F10" s="134" t="s">
        <v>173</v>
      </c>
      <c r="G10" s="134" t="s">
        <v>173</v>
      </c>
      <c r="H10" s="134" t="s">
        <v>173</v>
      </c>
      <c r="I10" s="134" t="s">
        <v>173</v>
      </c>
      <c r="J10" s="134" t="s">
        <v>173</v>
      </c>
    </row>
    <row r="11" spans="1:10" s="90" customFormat="1">
      <c r="A11" s="28">
        <v>1</v>
      </c>
      <c r="B11" s="196"/>
      <c r="C11" s="197"/>
      <c r="D11" s="28">
        <v>3</v>
      </c>
      <c r="E11" s="28"/>
      <c r="F11" s="28">
        <v>4</v>
      </c>
      <c r="G11" s="28">
        <v>5</v>
      </c>
      <c r="H11" s="28"/>
      <c r="I11" s="28">
        <v>6</v>
      </c>
      <c r="J11" s="28">
        <v>7</v>
      </c>
    </row>
    <row r="12" spans="1:10" s="90" customFormat="1" ht="33.75" customHeight="1">
      <c r="A12" s="28">
        <v>1</v>
      </c>
      <c r="B12" s="194" t="s">
        <v>188</v>
      </c>
      <c r="C12" s="195"/>
      <c r="D12" s="28">
        <f>'ТП ф 3.1'!D26</f>
        <v>1</v>
      </c>
      <c r="E12" s="28">
        <f>'ТП ф 3.1'!E26</f>
        <v>1</v>
      </c>
      <c r="F12" s="28">
        <f>'ТП ф 3.1'!F26</f>
        <v>0.98499999999999999</v>
      </c>
      <c r="G12" s="28">
        <f>'ТП ф 3.1'!G26</f>
        <v>0.970225</v>
      </c>
      <c r="H12" s="28">
        <f>'ТП ф 3.1'!H26</f>
        <v>1</v>
      </c>
      <c r="I12" s="28">
        <f>'ТП ф 3.1'!I26</f>
        <v>1</v>
      </c>
      <c r="J12" s="28">
        <f>'ТП ф 3.1'!J26</f>
        <v>0.98499999999999999</v>
      </c>
    </row>
    <row r="13" spans="1:10" s="90" customFormat="1" ht="36.75" customHeight="1">
      <c r="A13" s="28">
        <v>2</v>
      </c>
      <c r="B13" s="194" t="s">
        <v>189</v>
      </c>
      <c r="C13" s="195"/>
      <c r="D13" s="28">
        <f>'ТП ф 3.2'!D14</f>
        <v>1</v>
      </c>
      <c r="E13" s="28">
        <f>'ТП ф 3.2'!E14</f>
        <v>1</v>
      </c>
      <c r="F13" s="28">
        <f>'ТП ф 3.2'!F14</f>
        <v>0.98499999999999999</v>
      </c>
      <c r="G13" s="28">
        <f>'ТП ф 3.2'!G14</f>
        <v>0.970225</v>
      </c>
      <c r="H13" s="28">
        <f>'ТП ф 3.2'!H14</f>
        <v>1</v>
      </c>
      <c r="I13" s="28">
        <f>'ТП ф 3.2'!I14</f>
        <v>1</v>
      </c>
      <c r="J13" s="28">
        <f>'ТП ф 3.2'!J14</f>
        <v>0.98499999999999999</v>
      </c>
    </row>
    <row r="14" spans="1:10" s="90" customFormat="1" ht="45" customHeight="1">
      <c r="A14" s="28">
        <v>3</v>
      </c>
      <c r="B14" s="190" t="s">
        <v>190</v>
      </c>
      <c r="C14" s="190"/>
      <c r="D14" s="28">
        <f>'ТП ф 3.3'!D15</f>
        <v>1</v>
      </c>
      <c r="E14" s="28">
        <f>'ТП ф 3.3'!E15</f>
        <v>1</v>
      </c>
      <c r="F14" s="28">
        <f>'ТП ф 3.3'!F15</f>
        <v>0.98499999999999999</v>
      </c>
      <c r="G14" s="28">
        <f>'ТП ф 3.3'!G15</f>
        <v>0.970225</v>
      </c>
      <c r="H14" s="28">
        <f>'ТП ф 3.3'!H15</f>
        <v>1</v>
      </c>
      <c r="I14" s="28">
        <f>'ТП ф 3.3'!I15</f>
        <v>1</v>
      </c>
      <c r="J14" s="28">
        <f>'ТП ф 3.3'!J15</f>
        <v>0.98499999999999999</v>
      </c>
    </row>
    <row r="15" spans="1:10" ht="42.75" customHeight="1">
      <c r="A15" s="28">
        <v>4</v>
      </c>
      <c r="B15" s="190" t="s">
        <v>191</v>
      </c>
      <c r="C15" s="190"/>
      <c r="D15" s="146">
        <f t="shared" ref="D15:J15" si="0">0.4*D12+0.4*D13+0.2*D14</f>
        <v>1</v>
      </c>
      <c r="E15" s="146">
        <f t="shared" si="0"/>
        <v>1</v>
      </c>
      <c r="F15" s="146">
        <f t="shared" si="0"/>
        <v>0.9850000000000001</v>
      </c>
      <c r="G15" s="146">
        <f t="shared" si="0"/>
        <v>0.97022500000000012</v>
      </c>
      <c r="H15" s="146">
        <f>0.4*H12+0.4*H13+0.2*H14</f>
        <v>1</v>
      </c>
      <c r="I15" s="146">
        <f>0.4*I12+0.4*I13+0.2*I14</f>
        <v>1</v>
      </c>
      <c r="J15" s="146">
        <f t="shared" si="0"/>
        <v>0.9850000000000001</v>
      </c>
    </row>
    <row r="17" spans="2:7">
      <c r="B17" s="30" t="s">
        <v>196</v>
      </c>
      <c r="C17" s="31" t="s">
        <v>198</v>
      </c>
      <c r="D17" s="37"/>
      <c r="E17" s="24"/>
      <c r="G17" s="29" t="s">
        <v>208</v>
      </c>
    </row>
    <row r="18" spans="2:7">
      <c r="B18" s="141" t="s">
        <v>177</v>
      </c>
      <c r="C18" s="132" t="s">
        <v>178</v>
      </c>
      <c r="D18" s="142" t="s">
        <v>19</v>
      </c>
      <c r="E18" s="142"/>
    </row>
  </sheetData>
  <mergeCells count="11">
    <mergeCell ref="A2:J2"/>
    <mergeCell ref="A3:J3"/>
    <mergeCell ref="B13:C13"/>
    <mergeCell ref="B14:C14"/>
    <mergeCell ref="B15:C15"/>
    <mergeCell ref="A7:D7"/>
    <mergeCell ref="A8:D8"/>
    <mergeCell ref="A9:A10"/>
    <mergeCell ref="B9:C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Надеж 1.2 </vt:lpstr>
      <vt:lpstr>Кач 2.1(Ин)</vt:lpstr>
      <vt:lpstr>Кач2.2 (Ис)</vt:lpstr>
      <vt:lpstr>Кач2.3(Рс)</vt:lpstr>
      <vt:lpstr>СВОД кач 2.4 п</vt:lpstr>
      <vt:lpstr>ТП ф 3.1</vt:lpstr>
      <vt:lpstr>ТП ф 3.2</vt:lpstr>
      <vt:lpstr>ТП ф 3.3</vt:lpstr>
      <vt:lpstr>СВОД ТП</vt:lpstr>
      <vt:lpstr>Лист1</vt:lpstr>
      <vt:lpstr>'Кач 2.1(Ин)'!Заголовки_для_печати</vt:lpstr>
      <vt:lpstr>'Кач2.3(Рс)'!Заголовки_для_печати</vt:lpstr>
      <vt:lpstr>'Кач 2.1(Ин)'!Область_печати</vt:lpstr>
      <vt:lpstr>'Кач2.2 (Ис)'!Область_печати</vt:lpstr>
      <vt:lpstr>'Кач2.3(Рс)'!Область_печати</vt:lpstr>
      <vt:lpstr>'Надеж 1.2 '!Область_печати</vt:lpstr>
      <vt:lpstr>'СВОД кач 2.4 п'!Область_печати</vt:lpstr>
      <vt:lpstr>'ТП ф 3.1'!Область_печати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sekachevaaa</dc:creator>
  <cp:lastModifiedBy>Ревякин Евгений Викторович</cp:lastModifiedBy>
  <cp:lastPrinted>2019-03-27T13:53:16Z</cp:lastPrinted>
  <dcterms:created xsi:type="dcterms:W3CDTF">2018-03-30T14:22:04Z</dcterms:created>
  <dcterms:modified xsi:type="dcterms:W3CDTF">2019-04-04T08:39:28Z</dcterms:modified>
</cp:coreProperties>
</file>