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965" yWindow="90" windowWidth="10665" windowHeight="9345" activeTab="1"/>
  </bookViews>
  <sheets>
    <sheet name="до 15 кВт " sheetId="4" r:id="rId1"/>
    <sheet name="до 150 кВт_2020" sheetId="2" r:id="rId2"/>
    <sheet name="20_2020" sheetId="5" state="hidden" r:id="rId3"/>
    <sheet name="08_2020" sheetId="6" state="hidden" r:id="rId4"/>
    <sheet name="Себестоимость_2019" sheetId="7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CST11">[1]MAIN!$106:$106</definedName>
    <definedName name="___CST12">[1]MAIN!$116:$116</definedName>
    <definedName name="___CST13">[1]MAIN!$126:$126</definedName>
    <definedName name="___CST14">[1]MAIN!$346:$346</definedName>
    <definedName name="___CST15">[1]MAIN!$1198:$1198</definedName>
    <definedName name="___CST21">[1]MAIN!$109:$109</definedName>
    <definedName name="___CST22">[1]MAIN!$119:$119</definedName>
    <definedName name="___CST23">[1]MAIN!$129:$129</definedName>
    <definedName name="___CST24">[1]MAIN!$349:$349</definedName>
    <definedName name="___CST25">[1]MAIN!$1200:$1200</definedName>
    <definedName name="___FXA1">[1]MAIN!$261:$261</definedName>
    <definedName name="___FXA11">[1]MAIN!$1204:$1204</definedName>
    <definedName name="___FXA2">[1]MAIN!$280:$280</definedName>
    <definedName name="___FXA21">[1]MAIN!$1206:$1206</definedName>
    <definedName name="___IRR1">[1]MAIN!$D$1013</definedName>
    <definedName name="___KRD1">[1]MAIN!$524:$524</definedName>
    <definedName name="___KRD2">[1]MAIN!$552:$552</definedName>
    <definedName name="___LIS1">[1]MAIN!$325:$325</definedName>
    <definedName name="___NPV1">[1]MAIN!$D$1004</definedName>
    <definedName name="___PR11">[1]MAIN!$66:$66</definedName>
    <definedName name="___PR12">[1]MAIN!$76:$76</definedName>
    <definedName name="___PR13">[1]MAIN!$86:$86</definedName>
    <definedName name="___PR14">[1]MAIN!$1194:$1194</definedName>
    <definedName name="___PR21">[1]MAIN!$69:$69</definedName>
    <definedName name="___PR22">[1]MAIN!$79:$79</definedName>
    <definedName name="___PR23">[1]MAIN!$89:$89</definedName>
    <definedName name="___PR24">[1]MAIN!$1196:$1196</definedName>
    <definedName name="___RAZ1">#REF!</definedName>
    <definedName name="___RAZ2">#REF!</definedName>
    <definedName name="___RAZ3">#REF!</definedName>
    <definedName name="___SAL1">[1]MAIN!$151:$151</definedName>
    <definedName name="___SAL2">[1]MAIN!$161:$161</definedName>
    <definedName name="___SAL3">[1]MAIN!$171:$171</definedName>
    <definedName name="___SAL4">[1]MAIN!$181:$181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[1]MAIN!$647:$647</definedName>
    <definedName name="___TXS11">[1]MAIN!$1105:$1105</definedName>
    <definedName name="___TXS2">[1]MAIN!$680:$680</definedName>
    <definedName name="___TXS21">[1]MAIN!$1111:$1111</definedName>
    <definedName name="___VC1">[1]MAIN!$F$1249:$AL$1249</definedName>
    <definedName name="___VC2">[1]MAIN!$F$1250:$AL$1250</definedName>
    <definedName name="__CST11">[1]MAIN!$106:$106</definedName>
    <definedName name="__CST12">[1]MAIN!$116:$116</definedName>
    <definedName name="__CST13">[1]MAIN!$126:$126</definedName>
    <definedName name="__CST14">[1]MAIN!$346:$346</definedName>
    <definedName name="__CST15">[1]MAIN!$1198:$1198</definedName>
    <definedName name="__CST21">[1]MAIN!$109:$109</definedName>
    <definedName name="__CST22">[1]MAIN!$119:$119</definedName>
    <definedName name="__CST23">[1]MAIN!$129:$129</definedName>
    <definedName name="__CST24">[1]MAIN!$349:$349</definedName>
    <definedName name="__CST25">[1]MAIN!$1200:$1200</definedName>
    <definedName name="__FXA1">[1]MAIN!$261:$261</definedName>
    <definedName name="__FXA11">[1]MAIN!$1204:$1204</definedName>
    <definedName name="__FXA2">[1]MAIN!$280:$280</definedName>
    <definedName name="__FXA21">[1]MAIN!$1206:$1206</definedName>
    <definedName name="__IRR1">[1]MAIN!$D$1013</definedName>
    <definedName name="__KRD1">[1]MAIN!$524:$524</definedName>
    <definedName name="__KRD2">[1]MAIN!$552:$552</definedName>
    <definedName name="__LIS1">[1]MAIN!$325:$325</definedName>
    <definedName name="__NPV1">[1]MAIN!$D$1004</definedName>
    <definedName name="__PR11">[1]MAIN!$66:$66</definedName>
    <definedName name="__PR12">[1]MAIN!$76:$76</definedName>
    <definedName name="__PR13">[1]MAIN!$86:$86</definedName>
    <definedName name="__PR14">[1]MAIN!$1194:$1194</definedName>
    <definedName name="__PR21">[1]MAIN!$69:$69</definedName>
    <definedName name="__PR22">[1]MAIN!$79:$79</definedName>
    <definedName name="__PR23">[1]MAIN!$89:$89</definedName>
    <definedName name="__PR24">[1]MAIN!$1196:$1196</definedName>
    <definedName name="__RAZ1">#REF!</definedName>
    <definedName name="__RAZ2">#REF!</definedName>
    <definedName name="__RAZ3">#REF!</definedName>
    <definedName name="__SAL1">[1]MAIN!$151:$151</definedName>
    <definedName name="__SAL2">[1]MAIN!$161:$161</definedName>
    <definedName name="__SAL3">[1]MAIN!$171:$171</definedName>
    <definedName name="__SAL4">[1]MAIN!$181:$181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[1]MAIN!$647:$647</definedName>
    <definedName name="__TXS11">[1]MAIN!$1105:$1105</definedName>
    <definedName name="__TXS2">[1]MAIN!$680:$680</definedName>
    <definedName name="__TXS21">[1]MAIN!$1111:$1111</definedName>
    <definedName name="__VC1">[1]MAIN!$F$1249:$AL$1249</definedName>
    <definedName name="__VC2">[1]MAIN!$F$1250:$AL$1250</definedName>
    <definedName name="_CST11">[1]MAIN!$106:$106</definedName>
    <definedName name="_CST12">[1]MAIN!$116:$116</definedName>
    <definedName name="_CST13">[1]MAIN!$126:$126</definedName>
    <definedName name="_CST14">[1]MAIN!$346:$346</definedName>
    <definedName name="_CST15">[1]MAIN!$1198:$1198</definedName>
    <definedName name="_CST21">[1]MAIN!$109:$109</definedName>
    <definedName name="_CST22">[1]MAIN!$119:$119</definedName>
    <definedName name="_CST23">[1]MAIN!$129:$129</definedName>
    <definedName name="_CST24">[1]MAIN!$349:$349</definedName>
    <definedName name="_CST25">[1]MAIN!$1200:$1200</definedName>
    <definedName name="_FXA1">[1]MAIN!$261:$261</definedName>
    <definedName name="_FXA11">[1]MAIN!$1204:$1204</definedName>
    <definedName name="_FXA2">[1]MAIN!$280:$280</definedName>
    <definedName name="_FXA21">[1]MAIN!$1206:$1206</definedName>
    <definedName name="_IRR1">[1]MAIN!$D$1013</definedName>
    <definedName name="_KRD1">[1]MAIN!$524:$524</definedName>
    <definedName name="_KRD2">[1]MAIN!$552:$552</definedName>
    <definedName name="_LIS1">[1]MAIN!$325:$325</definedName>
    <definedName name="_NPV1">[1]MAIN!$D$1004</definedName>
    <definedName name="_PR11">[1]MAIN!$66:$66</definedName>
    <definedName name="_PR12">[1]MAIN!$76:$76</definedName>
    <definedName name="_PR13">[1]MAIN!$86:$86</definedName>
    <definedName name="_PR14">[1]MAIN!$1194:$1194</definedName>
    <definedName name="_PR21">[1]MAIN!$69:$69</definedName>
    <definedName name="_PR22">[1]MAIN!$79:$79</definedName>
    <definedName name="_PR23">[1]MAIN!$89:$89</definedName>
    <definedName name="_PR24">[1]MAIN!$1196:$1196</definedName>
    <definedName name="_RAZ1">#REF!</definedName>
    <definedName name="_RAZ2">#REF!</definedName>
    <definedName name="_RAZ3">#REF!</definedName>
    <definedName name="_SAL1">[1]MAIN!$151:$151</definedName>
    <definedName name="_SAL2">[1]MAIN!$161:$161</definedName>
    <definedName name="_SAL3">[1]MAIN!$171:$171</definedName>
    <definedName name="_SAL4">[1]MAIN!$181:$181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[1]MAIN!$647:$647</definedName>
    <definedName name="_TXS11">[1]MAIN!$1105:$1105</definedName>
    <definedName name="_TXS2">[1]MAIN!$680:$680</definedName>
    <definedName name="_TXS21">[1]MAIN!$1111:$1111</definedName>
    <definedName name="_VC1">[1]MAIN!$F$1249:$AL$1249</definedName>
    <definedName name="_VC2">[1]MAIN!$F$1250:$AL$1250</definedName>
    <definedName name="_xlnm._FilterDatabase" localSheetId="3" hidden="1">'08_2020'!$A$1:$O$118</definedName>
    <definedName name="_xlnm._FilterDatabase" localSheetId="2" hidden="1">'20_2020'!$A$1:$S$95</definedName>
    <definedName name="A" localSheetId="0">#REF!</definedName>
    <definedName name="A" localSheetId="1">#REF!</definedName>
    <definedName name="A" localSheetId="4">#REF!</definedName>
    <definedName name="A">#REF!</definedName>
    <definedName name="B" localSheetId="0">#REF!</definedName>
    <definedName name="B" localSheetId="1">#REF!</definedName>
    <definedName name="B" localSheetId="4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[1]MAIN!$105:$106</definedName>
    <definedName name="COST2">[1]MAIN!$108:$109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[1]MAIN!$245:$260</definedName>
    <definedName name="FIXASSETS2">[1]MAIN!$263:$279</definedName>
    <definedName name="I" localSheetId="4">[2]Списки!$K$38:$K$85</definedName>
    <definedName name="I">[3]Списки!$K$38:$K$85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[1]MAIN!$486:$504</definedName>
    <definedName name="KREDIT2">[1]MAIN!$533:$551</definedName>
    <definedName name="labor_costs">[1]MAIN!$F$187:$AL$187</definedName>
    <definedName name="Language">[1]MAIN!$F$1247</definedName>
    <definedName name="lastcolumn">[1]MAIN!$AJ:$AJ</definedName>
    <definedName name="LISING1">[1]MAIN!$305:$324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[1]MAIN!$200:$200</definedName>
    <definedName name="OTCST2">[1]MAIN!$204:$204</definedName>
    <definedName name="OTCST3">[1]MAIN!$229:$229</definedName>
    <definedName name="OTHER_COST2">[1]MAIN!$204:$204</definedName>
    <definedName name="OTHER_COST3">[1]MAIN!$228:$229</definedName>
    <definedName name="OTHERCOST1">[1]MAIN!$200:$200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[1]MAIN!$65:$66</definedName>
    <definedName name="PROD2">[1]MAIN!$68:$69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[1]MAIN!$146:$150</definedName>
    <definedName name="SALAR2">[1]MAIN!$156:$160</definedName>
    <definedName name="SALAR3">[1]MAIN!$166:$170</definedName>
    <definedName name="SALAR4">[1]MAIN!$176:$180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[1]MAIN!$641:$646</definedName>
    <definedName name="TAXE2">[1]MAIN!$674:$679</definedName>
    <definedName name="TOTWC">[1]MAIN!$C$1341</definedName>
    <definedName name="VAT">[1]MAIN!$F$597</definedName>
    <definedName name="_xlnm.Print_Titles" localSheetId="0">'до 15 кВт '!$7:$11</definedName>
    <definedName name="Максим" localSheetId="0">#REF!</definedName>
    <definedName name="Максим" localSheetId="1">#REF!</definedName>
    <definedName name="Максим" localSheetId="4">#REF!</definedName>
    <definedName name="Максим">#REF!</definedName>
    <definedName name="_xlnm.Print_Area" localSheetId="0">'до 15 кВт '!$A$1:$N$42</definedName>
    <definedName name="_xlnm.Print_Area" localSheetId="1">'до 150 кВт_2020'!$A$1:$Q$58</definedName>
    <definedName name="Перечень_РЭС">[4]Списки!$D$4:$D$283</definedName>
    <definedName name="Проц1">[1]MAIN!$F$186</definedName>
    <definedName name="ПроцИзПр1">[1]MAIN!$F$188</definedName>
    <definedName name="РЭС" localSheetId="4">[5]Лист3!$A$1:$A$16</definedName>
    <definedName name="РЭС">[6]Лист3!$A$1:$A$16</definedName>
    <definedName name="СтНПр1">[1]MAIN!$F$180</definedName>
    <definedName name="Тамбовский" localSheetId="0">#REF!</definedName>
    <definedName name="Тамбовский" localSheetId="1">#REF!</definedName>
    <definedName name="Тамбовский" localSheetId="4">#REF!</definedName>
    <definedName name="Тамбовский">#REF!</definedName>
    <definedName name="ЧП1">[1]MAIN!$F$396</definedName>
  </definedNames>
  <calcPr calcId="124519"/>
</workbook>
</file>

<file path=xl/calcChain.xml><?xml version="1.0" encoding="utf-8"?>
<calcChain xmlns="http://schemas.openxmlformats.org/spreadsheetml/2006/main">
  <c r="G14" i="4"/>
  <c r="G13"/>
  <c r="G15" i="2"/>
  <c r="L125" i="6"/>
  <c r="L144"/>
  <c r="I153"/>
  <c r="J104" i="5"/>
  <c r="J106"/>
  <c r="K105"/>
  <c r="I136" i="6" s="1"/>
  <c r="H125"/>
  <c r="K104" i="5" l="1"/>
  <c r="H135" i="6"/>
  <c r="H144" s="1"/>
  <c r="K125"/>
  <c r="K144" s="1"/>
  <c r="H124"/>
  <c r="K124"/>
  <c r="K143" s="1"/>
  <c r="L124"/>
  <c r="I124"/>
  <c r="H123"/>
  <c r="L12" i="2"/>
  <c r="I12"/>
  <c r="L15"/>
  <c r="F15"/>
  <c r="J15" s="1"/>
  <c r="K15" s="1"/>
  <c r="J102" i="5"/>
  <c r="H133" i="6" s="1"/>
  <c r="I123"/>
  <c r="P75"/>
  <c r="S75" s="1"/>
  <c r="P76"/>
  <c r="V76" s="1"/>
  <c r="P79"/>
  <c r="R79" s="1"/>
  <c r="P78"/>
  <c r="R78" s="1"/>
  <c r="K123"/>
  <c r="M102" i="5"/>
  <c r="E15" i="2" l="1"/>
  <c r="M15"/>
  <c r="N15" s="1"/>
  <c r="H142" i="6"/>
  <c r="U79"/>
  <c r="S76"/>
  <c r="T79"/>
  <c r="T78"/>
  <c r="U78"/>
  <c r="S78"/>
  <c r="Q78"/>
  <c r="V78"/>
  <c r="U75"/>
  <c r="V75"/>
  <c r="Q79"/>
  <c r="S79"/>
  <c r="R75"/>
  <c r="Q76"/>
  <c r="T75"/>
  <c r="Q75"/>
  <c r="V79"/>
  <c r="T76"/>
  <c r="U76"/>
  <c r="R76"/>
  <c r="N55" i="2" l="1"/>
  <c r="N54" s="1"/>
  <c r="M54"/>
  <c r="L38" l="1"/>
  <c r="M28"/>
  <c r="M27"/>
  <c r="M26"/>
  <c r="L26"/>
  <c r="N28"/>
  <c r="L28"/>
  <c r="L27"/>
  <c r="N27" s="1"/>
  <c r="N26"/>
  <c r="M24"/>
  <c r="L16"/>
  <c r="L22"/>
  <c r="L21"/>
  <c r="L17"/>
  <c r="L14"/>
  <c r="L13"/>
  <c r="I2" i="5" l="1"/>
  <c r="I1"/>
  <c r="D47" i="2"/>
  <c r="F47"/>
  <c r="I47"/>
  <c r="J47"/>
  <c r="K47"/>
  <c r="M47"/>
  <c r="C47"/>
  <c r="C48"/>
  <c r="D48"/>
  <c r="F48"/>
  <c r="I48"/>
  <c r="J48"/>
  <c r="K48"/>
  <c r="L48"/>
  <c r="M48"/>
  <c r="N48"/>
  <c r="C49"/>
  <c r="D49"/>
  <c r="F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B49"/>
  <c r="B50"/>
  <c r="B48"/>
  <c r="D45"/>
  <c r="F45"/>
  <c r="J45"/>
  <c r="C45"/>
  <c r="C46"/>
  <c r="D46"/>
  <c r="F46"/>
  <c r="I46"/>
  <c r="J46"/>
  <c r="M46"/>
  <c r="B46"/>
  <c r="D43"/>
  <c r="I43"/>
  <c r="J43"/>
  <c r="K43"/>
  <c r="L43"/>
  <c r="D44"/>
  <c r="I44"/>
  <c r="C44"/>
  <c r="C43"/>
  <c r="B43"/>
  <c r="D39"/>
  <c r="I39"/>
  <c r="L39"/>
  <c r="D40"/>
  <c r="I40"/>
  <c r="D41"/>
  <c r="I41"/>
  <c r="D42"/>
  <c r="E42"/>
  <c r="F42"/>
  <c r="G42"/>
  <c r="H42"/>
  <c r="I42"/>
  <c r="J42"/>
  <c r="K42"/>
  <c r="M42"/>
  <c r="C40"/>
  <c r="C41"/>
  <c r="C42"/>
  <c r="C39"/>
  <c r="D35"/>
  <c r="I35"/>
  <c r="L35"/>
  <c r="L34" s="1"/>
  <c r="O35"/>
  <c r="P35"/>
  <c r="Q35"/>
  <c r="D36"/>
  <c r="I36"/>
  <c r="L36"/>
  <c r="O36"/>
  <c r="P36"/>
  <c r="Q36"/>
  <c r="C36"/>
  <c r="C35"/>
  <c r="I31" i="4"/>
  <c r="I27"/>
  <c r="I26"/>
  <c r="I25"/>
  <c r="I24"/>
  <c r="I19"/>
  <c r="L19" s="1"/>
  <c r="B19"/>
  <c r="E54" i="2"/>
  <c r="G54" s="1"/>
  <c r="K27"/>
  <c r="K28"/>
  <c r="F25"/>
  <c r="I25"/>
  <c r="J25"/>
  <c r="K25"/>
  <c r="L25"/>
  <c r="L47" s="1"/>
  <c r="M25"/>
  <c r="N25"/>
  <c r="N47" s="1"/>
  <c r="F23"/>
  <c r="I23"/>
  <c r="I45" s="1"/>
  <c r="J23"/>
  <c r="M23"/>
  <c r="M45" s="1"/>
  <c r="O23"/>
  <c r="P23"/>
  <c r="Q23"/>
  <c r="K24"/>
  <c r="K23" s="1"/>
  <c r="K45" s="1"/>
  <c r="L24"/>
  <c r="L23" s="1"/>
  <c r="L45" s="1"/>
  <c r="I155" i="6"/>
  <c r="G27" i="2" s="1"/>
  <c r="E27" s="1"/>
  <c r="E49" s="1"/>
  <c r="G155" i="6"/>
  <c r="I154"/>
  <c r="G26" i="2" s="1"/>
  <c r="G48" s="1"/>
  <c r="J28"/>
  <c r="J26"/>
  <c r="K26" s="1"/>
  <c r="G154" i="6"/>
  <c r="G24" i="2"/>
  <c r="G23" s="1"/>
  <c r="G45" s="1"/>
  <c r="G153" i="6"/>
  <c r="A24" i="2" s="1"/>
  <c r="M125" i="6"/>
  <c r="M144" s="1"/>
  <c r="J125"/>
  <c r="M124"/>
  <c r="L123"/>
  <c r="I128"/>
  <c r="H128"/>
  <c r="H127"/>
  <c r="I126"/>
  <c r="H126"/>
  <c r="M123"/>
  <c r="O102" i="5"/>
  <c r="M133" i="6" s="1"/>
  <c r="N102" i="5"/>
  <c r="K133" i="6"/>
  <c r="K142" s="1"/>
  <c r="P1" i="5"/>
  <c r="P95"/>
  <c r="I125" i="6"/>
  <c r="E118"/>
  <c r="P2" i="5"/>
  <c r="L2" i="6" s="1"/>
  <c r="K46" i="2" l="1"/>
  <c r="N24"/>
  <c r="G49"/>
  <c r="M142" i="6"/>
  <c r="I3" i="5"/>
  <c r="E24" i="2"/>
  <c r="H24"/>
  <c r="H23" s="1"/>
  <c r="H45" s="1"/>
  <c r="L46"/>
  <c r="G25"/>
  <c r="G47" s="1"/>
  <c r="G46"/>
  <c r="H27"/>
  <c r="H49" s="1"/>
  <c r="H26"/>
  <c r="H48" s="1"/>
  <c r="E26"/>
  <c r="I156" i="6"/>
  <c r="M126"/>
  <c r="M143"/>
  <c r="M145" s="1"/>
  <c r="P3" i="5"/>
  <c r="Q95" s="1"/>
  <c r="I95"/>
  <c r="G95"/>
  <c r="G96" s="1"/>
  <c r="P84" i="6"/>
  <c r="P83"/>
  <c r="P82"/>
  <c r="L82" s="1"/>
  <c r="L1" s="1"/>
  <c r="H147"/>
  <c r="N46" i="2" l="1"/>
  <c r="N23"/>
  <c r="N45" s="1"/>
  <c r="E25"/>
  <c r="E47" s="1"/>
  <c r="E48"/>
  <c r="H25"/>
  <c r="H47" s="1"/>
  <c r="H46"/>
  <c r="E23"/>
  <c r="E45" s="1"/>
  <c r="E46"/>
  <c r="G82" i="6"/>
  <c r="J82"/>
  <c r="K82"/>
  <c r="I82"/>
  <c r="L118"/>
  <c r="H82"/>
  <c r="J144"/>
  <c r="H137"/>
  <c r="H146" s="1"/>
  <c r="J105" i="5"/>
  <c r="H136" i="6" s="1"/>
  <c r="Q99" i="5"/>
  <c r="L133" i="6"/>
  <c r="G25" i="4"/>
  <c r="L143" i="6"/>
  <c r="G20" i="4" s="1"/>
  <c r="I148" i="6"/>
  <c r="G22" i="2" s="1"/>
  <c r="G44" s="1"/>
  <c r="K106" i="5"/>
  <c r="I137" i="6" s="1"/>
  <c r="I135"/>
  <c r="I144" s="1"/>
  <c r="K103" i="5"/>
  <c r="I134" i="6" s="1"/>
  <c r="K102" i="5"/>
  <c r="I133" i="6" s="1"/>
  <c r="J132"/>
  <c r="G132"/>
  <c r="F25" i="4"/>
  <c r="F20"/>
  <c r="J124" i="6"/>
  <c r="J143" s="1"/>
  <c r="J123"/>
  <c r="J142" s="1"/>
  <c r="H148"/>
  <c r="F22" i="2" s="1"/>
  <c r="F44" s="1"/>
  <c r="G128" i="6"/>
  <c r="G148" s="1"/>
  <c r="F21" i="2"/>
  <c r="G127" i="6"/>
  <c r="G147" s="1"/>
  <c r="A21" i="2" s="1"/>
  <c r="G126" i="6"/>
  <c r="G146" s="1"/>
  <c r="G125"/>
  <c r="G145" s="1"/>
  <c r="G124"/>
  <c r="G143" s="1"/>
  <c r="G123"/>
  <c r="G142" s="1"/>
  <c r="L102" i="5"/>
  <c r="J133" i="6" s="1"/>
  <c r="I106" i="5"/>
  <c r="G137" i="6" s="1"/>
  <c r="I105" i="5"/>
  <c r="G136" i="6" s="1"/>
  <c r="I104" i="5"/>
  <c r="G135" i="6" s="1"/>
  <c r="G144" s="1"/>
  <c r="J103" i="5"/>
  <c r="H134" i="6" s="1"/>
  <c r="H143" s="1"/>
  <c r="I103" i="5"/>
  <c r="G134" i="6" s="1"/>
  <c r="I102" i="5"/>
  <c r="G133" i="6" s="1"/>
  <c r="H145" l="1"/>
  <c r="F18" i="2" s="1"/>
  <c r="F40" s="1"/>
  <c r="G17"/>
  <c r="G39" s="1"/>
  <c r="H15"/>
  <c r="F43"/>
  <c r="M21"/>
  <c r="I127" i="6"/>
  <c r="I147" s="1"/>
  <c r="G21" i="2" s="1"/>
  <c r="G43" s="1"/>
  <c r="G118" i="6"/>
  <c r="I96" i="5" s="1"/>
  <c r="F14" i="2"/>
  <c r="L3" i="6"/>
  <c r="M118" s="1"/>
  <c r="N1"/>
  <c r="P96" i="5"/>
  <c r="F17" i="2"/>
  <c r="F19" i="4"/>
  <c r="M19" s="1"/>
  <c r="F19" i="2"/>
  <c r="S19" s="1"/>
  <c r="H130" i="6"/>
  <c r="F13" i="2"/>
  <c r="I145" i="6"/>
  <c r="G18" i="2" s="1"/>
  <c r="I142" i="6"/>
  <c r="G13" i="2" s="1"/>
  <c r="I140" i="6"/>
  <c r="I146"/>
  <c r="G19" i="2" s="1"/>
  <c r="L142" i="6"/>
  <c r="L145" s="1"/>
  <c r="L126"/>
  <c r="K126"/>
  <c r="I143"/>
  <c r="H140"/>
  <c r="G40" i="2" l="1"/>
  <c r="G16"/>
  <c r="G41"/>
  <c r="T19"/>
  <c r="F41"/>
  <c r="S13"/>
  <c r="F36"/>
  <c r="S14"/>
  <c r="F12"/>
  <c r="M13"/>
  <c r="F35"/>
  <c r="N21"/>
  <c r="N43" s="1"/>
  <c r="M43"/>
  <c r="F39"/>
  <c r="M17"/>
  <c r="G35"/>
  <c r="F16"/>
  <c r="E21"/>
  <c r="E43" s="1"/>
  <c r="H21"/>
  <c r="H43" s="1"/>
  <c r="K145" i="6"/>
  <c r="I130"/>
  <c r="H151"/>
  <c r="I151"/>
  <c r="I157" s="1"/>
  <c r="G14" i="2"/>
  <c r="G19" i="4"/>
  <c r="T13" i="2" s="1"/>
  <c r="I99" i="5"/>
  <c r="M120" i="6"/>
  <c r="G38" i="2" l="1"/>
  <c r="G36"/>
  <c r="T14"/>
  <c r="G12"/>
  <c r="G11" s="1"/>
  <c r="G33" s="1"/>
  <c r="N17"/>
  <c r="M39"/>
  <c r="G53" l="1"/>
  <c r="N39"/>
  <c r="G120" i="6"/>
  <c r="I20" i="4"/>
  <c r="J17" i="2"/>
  <c r="L23" i="4"/>
  <c r="M23"/>
  <c r="H23"/>
  <c r="K17" i="2" l="1"/>
  <c r="K39" s="1"/>
  <c r="J39"/>
  <c r="E25" i="4"/>
  <c r="E17" i="2"/>
  <c r="E39" s="1"/>
  <c r="N23" i="4"/>
  <c r="K23"/>
  <c r="O15" i="7" l="1"/>
  <c r="J12"/>
  <c r="E13" i="2" l="1"/>
  <c r="F29"/>
  <c r="G29"/>
  <c r="I29"/>
  <c r="J21" i="4"/>
  <c r="K21" s="1"/>
  <c r="L21"/>
  <c r="M21"/>
  <c r="H21"/>
  <c r="E35" i="2" l="1"/>
  <c r="N21" i="4"/>
  <c r="J13" i="7"/>
  <c r="E20" i="4" l="1"/>
  <c r="G22"/>
  <c r="G18" l="1"/>
  <c r="H18" s="1"/>
  <c r="G17" l="1"/>
  <c r="K54" i="2" l="1"/>
  <c r="K55"/>
  <c r="E30" i="4"/>
  <c r="L27"/>
  <c r="L26"/>
  <c r="L25"/>
  <c r="L24"/>
  <c r="L20"/>
  <c r="M27"/>
  <c r="M26"/>
  <c r="M25"/>
  <c r="M22" s="1"/>
  <c r="F22"/>
  <c r="M14"/>
  <c r="M13"/>
  <c r="N37" s="1"/>
  <c r="N35" s="1"/>
  <c r="L14"/>
  <c r="L13"/>
  <c r="F18"/>
  <c r="F30"/>
  <c r="G30"/>
  <c r="I30"/>
  <c r="J31"/>
  <c r="J30" s="1"/>
  <c r="H31"/>
  <c r="H30" s="1"/>
  <c r="G35"/>
  <c r="L22" l="1"/>
  <c r="F17"/>
  <c r="K31"/>
  <c r="K30" s="1"/>
  <c r="M20"/>
  <c r="L44" i="2"/>
  <c r="L20"/>
  <c r="L42" s="1"/>
  <c r="L19"/>
  <c r="L41" s="1"/>
  <c r="L18"/>
  <c r="L40" s="1"/>
  <c r="J22"/>
  <c r="H13"/>
  <c r="H22"/>
  <c r="H44" s="1"/>
  <c r="M35"/>
  <c r="E29"/>
  <c r="M14"/>
  <c r="H17"/>
  <c r="H39" s="1"/>
  <c r="M36" l="1"/>
  <c r="M12"/>
  <c r="H35"/>
  <c r="K22"/>
  <c r="K44" s="1"/>
  <c r="J44"/>
  <c r="K29"/>
  <c r="J29"/>
  <c r="H29"/>
  <c r="N13"/>
  <c r="E22"/>
  <c r="E44" s="1"/>
  <c r="N35" l="1"/>
  <c r="M20"/>
  <c r="E22" i="4"/>
  <c r="H24"/>
  <c r="E19" i="2" l="1"/>
  <c r="H19"/>
  <c r="H41" s="1"/>
  <c r="H20"/>
  <c r="H18"/>
  <c r="H40" s="1"/>
  <c r="R20"/>
  <c r="J20"/>
  <c r="B42"/>
  <c r="H14"/>
  <c r="H36" l="1"/>
  <c r="H12"/>
  <c r="R19"/>
  <c r="E41"/>
  <c r="H16"/>
  <c r="K20"/>
  <c r="N20"/>
  <c r="N42" s="1"/>
  <c r="I16"/>
  <c r="N14" l="1"/>
  <c r="N36" l="1"/>
  <c r="N12"/>
  <c r="R13"/>
  <c r="L28" i="4"/>
  <c r="N28" s="1"/>
  <c r="J24"/>
  <c r="M24" s="1"/>
  <c r="J25"/>
  <c r="J26"/>
  <c r="J27"/>
  <c r="J28"/>
  <c r="K28" s="1"/>
  <c r="O26"/>
  <c r="O24"/>
  <c r="N14"/>
  <c r="N13"/>
  <c r="I18"/>
  <c r="N24" l="1"/>
  <c r="K24"/>
  <c r="N25"/>
  <c r="K27"/>
  <c r="N26"/>
  <c r="K25"/>
  <c r="N27"/>
  <c r="K26"/>
  <c r="O20"/>
  <c r="N22" l="1"/>
  <c r="L18"/>
  <c r="L17" s="1"/>
  <c r="E19" l="1"/>
  <c r="O19" s="1"/>
  <c r="O21"/>
  <c r="J19" l="1"/>
  <c r="K19" s="1"/>
  <c r="H19"/>
  <c r="N19" l="1"/>
  <c r="M22" i="2" l="1"/>
  <c r="M44" s="1"/>
  <c r="M19"/>
  <c r="M41" s="1"/>
  <c r="M18"/>
  <c r="J18"/>
  <c r="J40" s="1"/>
  <c r="E18"/>
  <c r="E40" s="1"/>
  <c r="I22" i="4"/>
  <c r="J14" i="2"/>
  <c r="J13"/>
  <c r="E14"/>
  <c r="E12" s="1"/>
  <c r="K33" i="4"/>
  <c r="J12" i="2" l="1"/>
  <c r="M40"/>
  <c r="M16"/>
  <c r="M38" s="1"/>
  <c r="K13"/>
  <c r="J35"/>
  <c r="K14"/>
  <c r="K36" s="1"/>
  <c r="J36"/>
  <c r="E36"/>
  <c r="R18"/>
  <c r="E16"/>
  <c r="R14"/>
  <c r="H22" i="4"/>
  <c r="H17" s="1"/>
  <c r="K18" i="2"/>
  <c r="K40" s="1"/>
  <c r="H11"/>
  <c r="H33" s="1"/>
  <c r="M34"/>
  <c r="N22"/>
  <c r="N44" s="1"/>
  <c r="I38"/>
  <c r="K35" l="1"/>
  <c r="K12"/>
  <c r="H20" i="4"/>
  <c r="H27" l="1"/>
  <c r="H25"/>
  <c r="E18" l="1"/>
  <c r="N33"/>
  <c r="J14" l="1"/>
  <c r="J13"/>
  <c r="N29" i="2"/>
  <c r="N19" l="1"/>
  <c r="N41" s="1"/>
  <c r="N18"/>
  <c r="N40" l="1"/>
  <c r="N38" s="1"/>
  <c r="N16"/>
  <c r="N11" s="1"/>
  <c r="N33" s="1"/>
  <c r="N34"/>
  <c r="N53" l="1"/>
  <c r="J19"/>
  <c r="J41" s="1"/>
  <c r="H28" i="4"/>
  <c r="K19" i="2" l="1"/>
  <c r="O14" i="7"/>
  <c r="I12" i="4"/>
  <c r="J16" i="2"/>
  <c r="K16" l="1"/>
  <c r="K41"/>
  <c r="H53"/>
  <c r="H38" l="1"/>
  <c r="K38"/>
  <c r="H34"/>
  <c r="J38"/>
  <c r="F34"/>
  <c r="J34"/>
  <c r="G34"/>
  <c r="I34"/>
  <c r="K34" l="1"/>
  <c r="J20" i="4"/>
  <c r="J22"/>
  <c r="K20" l="1"/>
  <c r="K18" s="1"/>
  <c r="J18"/>
  <c r="N20" l="1"/>
  <c r="M18"/>
  <c r="H26"/>
  <c r="K22"/>
  <c r="J17" l="1"/>
  <c r="I34"/>
  <c r="H37"/>
  <c r="H35" s="1"/>
  <c r="H36"/>
  <c r="H29"/>
  <c r="H33"/>
  <c r="H34"/>
  <c r="I17" l="1"/>
  <c r="K17"/>
  <c r="M34"/>
  <c r="N34" s="1"/>
  <c r="M29"/>
  <c r="N29" s="1"/>
  <c r="N18" l="1"/>
  <c r="K37" l="1"/>
  <c r="K35" s="1"/>
  <c r="K38" s="1"/>
  <c r="E34"/>
  <c r="E17" s="1"/>
  <c r="K14" l="1"/>
  <c r="K13"/>
  <c r="K12" l="1"/>
  <c r="N17" l="1"/>
  <c r="N38" s="1"/>
  <c r="M17"/>
  <c r="H14" l="1"/>
  <c r="H13"/>
  <c r="E14"/>
  <c r="E13"/>
  <c r="H12" l="1"/>
  <c r="H38" s="1"/>
  <c r="E12"/>
  <c r="G12"/>
  <c r="G38" s="1"/>
  <c r="P38" i="2"/>
  <c r="O38"/>
  <c r="O34"/>
  <c r="Q29"/>
  <c r="Q16"/>
  <c r="E38"/>
  <c r="P12"/>
  <c r="Q12" s="1"/>
  <c r="O13" i="7" l="1"/>
  <c r="O16" s="1"/>
  <c r="P16" s="1"/>
  <c r="K11" i="2"/>
  <c r="Q38"/>
  <c r="P34"/>
  <c r="Q34" s="1"/>
  <c r="Q11"/>
  <c r="O17" i="7" l="1"/>
  <c r="K33" i="2"/>
  <c r="K53" s="1"/>
  <c r="Q33"/>
  <c r="Q53" s="1"/>
  <c r="L12" i="4" l="1"/>
  <c r="N12"/>
  <c r="S33" i="2" l="1"/>
</calcChain>
</file>

<file path=xl/comments1.xml><?xml version="1.0" encoding="utf-8"?>
<comments xmlns="http://schemas.openxmlformats.org/spreadsheetml/2006/main">
  <authors>
    <author>sekachevaaa</author>
  </authors>
  <commentList>
    <comment ref="E7" authorId="0">
      <text>
        <r>
          <rPr>
            <b/>
            <sz val="9"/>
            <color indexed="81"/>
            <rFont val="Tahoma"/>
            <family val="2"/>
            <charset val="204"/>
          </rPr>
          <t>заполнено по данным бух. учета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не нужно заполнять</t>
        </r>
      </text>
    </comment>
    <comment ref="I7" authorId="0">
      <text>
        <r>
          <rPr>
            <b/>
            <sz val="9"/>
            <color indexed="81"/>
            <rFont val="Tahoma"/>
            <family val="2"/>
            <charset val="204"/>
          </rPr>
          <t>заполнено по ставкам ТП</t>
        </r>
      </text>
    </comment>
  </commentList>
</comments>
</file>

<file path=xl/comments2.xml><?xml version="1.0" encoding="utf-8"?>
<comments xmlns="http://schemas.openxmlformats.org/spreadsheetml/2006/main">
  <authors>
    <author>sekachevaaa</author>
  </authors>
  <commentList>
    <comment ref="G11" authorId="0">
      <text>
        <r>
          <rPr>
            <sz val="9"/>
            <color indexed="81"/>
            <rFont val="Tahoma"/>
            <family val="2"/>
            <charset val="204"/>
          </rPr>
          <t>фактические затраты из программы</t>
        </r>
      </text>
    </comment>
  </commentList>
</comments>
</file>

<file path=xl/comments3.xml><?xml version="1.0" encoding="utf-8"?>
<comments xmlns="http://schemas.openxmlformats.org/spreadsheetml/2006/main">
  <authors>
    <author>firsovaso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firsovaso:</t>
        </r>
        <r>
          <rPr>
            <sz val="9"/>
            <color indexed="81"/>
            <rFont val="Tahoma"/>
            <family val="2"/>
            <charset val="204"/>
          </rPr>
          <t xml:space="preserve">
реализация 31.12.2015г</t>
        </r>
      </text>
    </comment>
  </commentList>
</comments>
</file>

<file path=xl/sharedStrings.xml><?xml version="1.0" encoding="utf-8"?>
<sst xmlns="http://schemas.openxmlformats.org/spreadsheetml/2006/main" count="1037" uniqueCount="576">
  <si>
    <t>N п/п</t>
  </si>
  <si>
    <t>Показатели</t>
  </si>
  <si>
    <t>Фактические данные за предыдущий период регулирования</t>
  </si>
  <si>
    <t>предложение организации</t>
  </si>
  <si>
    <t>принято департаментом</t>
  </si>
  <si>
    <t>ставка платы</t>
  </si>
  <si>
    <t>мощность, длина линий</t>
  </si>
  <si>
    <t>Сумма (в соответствии с актами приемки выполненных работ)</t>
  </si>
  <si>
    <t xml:space="preserve">стандарт. тариф, ставка </t>
  </si>
  <si>
    <t>сумма</t>
  </si>
  <si>
    <t>стандарт. тариф. ставка</t>
  </si>
  <si>
    <t>(руб./кВт, руб./км)</t>
  </si>
  <si>
    <t>(кВт, км)</t>
  </si>
  <si>
    <t>(тыс. руб.)</t>
  </si>
  <si>
    <t>1.</t>
  </si>
  <si>
    <t>х</t>
  </si>
  <si>
    <t>1.1.</t>
  </si>
  <si>
    <t>1.2.</t>
  </si>
  <si>
    <t>1.3.</t>
  </si>
  <si>
    <t>строительством пунктов секционирования, на уровне напряжения i и (или) диапазоне мощности j</t>
  </si>
  <si>
    <t>1.4.</t>
  </si>
  <si>
    <t>2.</t>
  </si>
  <si>
    <t>3.</t>
  </si>
  <si>
    <t xml:space="preserve">Фактические данные за предыдущие периоды регулирования </t>
  </si>
  <si>
    <t>№ п/п</t>
  </si>
  <si>
    <t>ставка платы (руб./кВт, руб./км)</t>
  </si>
  <si>
    <t>мощность, длина линий (кВт, км)</t>
  </si>
  <si>
    <t>стандарт. тариф, ставка (руб./кВт, руб./км)</t>
  </si>
  <si>
    <t>сумма (тыс, руб.)</t>
  </si>
  <si>
    <r>
      <t>Расходы на выполнение организационно-технических мероприятий, связанные с осуществлением технологического присоединения [</t>
    </r>
    <r>
      <rPr>
        <b/>
        <sz val="12"/>
        <color rgb="FF106BBE"/>
        <rFont val="Times New Roman"/>
        <family val="1"/>
        <charset val="204"/>
      </rPr>
      <t>п.1.1</t>
    </r>
    <r>
      <rPr>
        <b/>
        <sz val="12"/>
        <color theme="1"/>
        <rFont val="Times New Roman"/>
        <family val="1"/>
        <charset val="204"/>
      </rPr>
      <t xml:space="preserve"> + </t>
    </r>
    <r>
      <rPr>
        <b/>
        <sz val="12"/>
        <color rgb="FF106BBE"/>
        <rFont val="Times New Roman"/>
        <family val="1"/>
        <charset val="204"/>
      </rPr>
      <t>п.1.2</t>
    </r>
    <r>
      <rPr>
        <b/>
        <sz val="12"/>
        <color theme="1"/>
        <rFont val="Times New Roman"/>
        <family val="1"/>
        <charset val="204"/>
      </rPr>
      <t xml:space="preserve"> + </t>
    </r>
    <r>
      <rPr>
        <b/>
        <sz val="12"/>
        <color rgb="FF106BBE"/>
        <rFont val="Times New Roman"/>
        <family val="1"/>
        <charset val="204"/>
      </rPr>
      <t>п.1.3</t>
    </r>
    <r>
      <rPr>
        <b/>
        <sz val="12"/>
        <color theme="1"/>
        <rFont val="Times New Roman"/>
        <family val="1"/>
        <charset val="204"/>
      </rPr>
      <t xml:space="preserve"> + </t>
    </r>
    <r>
      <rPr>
        <b/>
        <sz val="12"/>
        <color rgb="FF106BBE"/>
        <rFont val="Times New Roman"/>
        <family val="1"/>
        <charset val="204"/>
      </rPr>
      <t>п.1.4</t>
    </r>
    <r>
      <rPr>
        <b/>
        <sz val="12"/>
        <color theme="1"/>
        <rFont val="Times New Roman"/>
        <family val="1"/>
        <charset val="204"/>
      </rPr>
      <t>]:</t>
    </r>
  </si>
  <si>
    <t>подготовка и выдача сетевой организацией технических условий (ТУ) Заявителю, на уровне напряжения i и (или) диапазоне мощности j</t>
  </si>
  <si>
    <t>проверка сетевой организацией выполнения Заявителем ТУ, на уровне напряжения i и (или) диапазоне мощности j</t>
  </si>
  <si>
    <t>участие в осмотре должностным лицом органа федерального, государственного энергетического надзора при участии сетевой организации и собственника присоединяемых Устройств Заявителя, на уровне напряжения i и (или) диапазоне мощности j</t>
  </si>
  <si>
    <t>Осуществление сетевой организацией фактического присоединения объектов Заявителя к электрическим сетям и включение коммутационного аппарата (фиксация коммутационного аппарата в положение "включено"), на уровне напряжения i и (или) диапазоне мощности j</t>
  </si>
  <si>
    <t>Размер платы за технологическое присоединение (руб. без НДС)</t>
  </si>
  <si>
    <r>
      <t xml:space="preserve">Плановое количество договоров на осуществление технологическое присоединение к электрическим сетям (плановое количество членов объединений (организаций), указанных в </t>
    </r>
    <r>
      <rPr>
        <sz val="12"/>
        <color rgb="FF106BBE"/>
        <rFont val="Times New Roman"/>
        <family val="1"/>
        <charset val="204"/>
      </rPr>
      <t>п. 13</t>
    </r>
    <r>
      <rPr>
        <sz val="12"/>
        <color theme="1"/>
        <rFont val="Times New Roman"/>
        <family val="1"/>
        <charset val="204"/>
      </rPr>
      <t xml:space="preserve"> Методических указаний по определению размера платы за технологическое присоединение к электрическим сетям, утвержденных </t>
    </r>
    <r>
      <rPr>
        <sz val="12"/>
        <color rgb="FF106BBE"/>
        <rFont val="Times New Roman"/>
        <family val="1"/>
        <charset val="204"/>
      </rPr>
      <t>приказом</t>
    </r>
    <r>
      <rPr>
        <sz val="12"/>
        <color theme="1"/>
        <rFont val="Times New Roman"/>
        <family val="1"/>
        <charset val="204"/>
      </rPr>
      <t xml:space="preserve"> ФСТ России от 11 сентября 2012 года, N 209-э/1) (шт.)</t>
    </r>
  </si>
  <si>
    <t>4.</t>
  </si>
  <si>
    <t>Расчет размера расходов, связанных с осуществлением технологического присоединения энергопринимающих устройств максимальной мощностью, не превышающей 15 кВт включительно, не включаемых в состав платы за технологическое присоединение</t>
  </si>
  <si>
    <t>Принято Регулятором</t>
  </si>
  <si>
    <t>Принято регулятором</t>
  </si>
  <si>
    <t>строительство кабельных линий, на уровне напряжения 0,4-1кВ (до 50мм)</t>
  </si>
  <si>
    <t>Справочно</t>
  </si>
  <si>
    <t>строительство воздушных линий, на уровне напряжения 0,4-1кВ (СИП от 50 до 100мм)</t>
  </si>
  <si>
    <t>строительство воздушных линий на уровне напряжения 6-10 кВ (от 50 до 100 мм)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</si>
  <si>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 250кВА</t>
  </si>
  <si>
    <t>(без НДС)</t>
  </si>
  <si>
    <t xml:space="preserve">Расходы по мероприятиям "последней мили", связанные с осуществлением технологического присоединения </t>
  </si>
  <si>
    <t>Строительство воздушных линий</t>
  </si>
  <si>
    <t>строительство воздушных линий, на уровне напряжения 0,4-1кВ (СИП от 50мм до 100мм)</t>
  </si>
  <si>
    <t>3.3.1.3.1</t>
  </si>
  <si>
    <t>3.3.1.3.2</t>
  </si>
  <si>
    <t>строительство кабельных линий, на уровне напряжения 0,4-1кВ (от 50 до 100мм)</t>
  </si>
  <si>
    <t>строительство кабельных линий, на уровне напряжения 0,4-1кВ (от 100 до 200мм)</t>
  </si>
  <si>
    <t>строительство воздушных линий, на уровне напряжения 6-10кВ (СИП от 50 до 100мм)</t>
  </si>
  <si>
    <t>4.1.1.1.3</t>
  </si>
  <si>
    <t>4.1.1.1.4</t>
  </si>
  <si>
    <t>строительство кабельных линий, на уровне напряжения 6-10кВ (от 50 до 100мм)</t>
  </si>
  <si>
    <t>строительство кабельных линий, на уровне напряжения 6-10кВ (от 100 до 200мм)</t>
  </si>
  <si>
    <t>4.1.1.2.2</t>
  </si>
  <si>
    <t>4.1.1.2.3</t>
  </si>
  <si>
    <t>5.</t>
  </si>
  <si>
    <t>Сумма (в соответствии с актами приемки выполненных работ) (тыс. руб.)</t>
  </si>
  <si>
    <t>6.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</si>
  <si>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</si>
  <si>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</si>
  <si>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7.</t>
  </si>
  <si>
    <t>Строительство распределительных трансформаторных подстанций (РТП) с уровнем напряжения до 35 кВ</t>
  </si>
  <si>
    <t xml:space="preserve">Строительство центров питания, подстанций уровнем напряжения 35 кВ и выше (ПС)
</t>
  </si>
  <si>
    <t>8.</t>
  </si>
  <si>
    <t>7.1.3</t>
  </si>
  <si>
    <t xml:space="preserve">Суммарный размер платы за технологическое присоединение [п. 9.1 * п. 9.2 / 1000]:
</t>
  </si>
  <si>
    <t>9.</t>
  </si>
  <si>
    <t>9.1.</t>
  </si>
  <si>
    <t>9.2.</t>
  </si>
  <si>
    <t xml:space="preserve">Плановое количество договоров на осуществление технологическое присоединение к электрическим сетям (плановое количество членов объединений (организаций), указанных в п. 9 Методических указаний по определению размера платы за технологическое присоединение к электрическим сетям, утвержденных приказом ФАС России от 29.08.2017 N 1135/17 (зарегистрирован Минюстом России 19.10.2017 N 48609) (шт.)
</t>
  </si>
  <si>
    <t xml:space="preserve">Размер расходов, связанных с осуществлением технологического присоединения к электрическим сетям, не включаемых в состав платы за технологическое присоединение (п. 1 + п. 2 - п. 9)
</t>
  </si>
  <si>
    <t xml:space="preserve">Расходы по мероприятиям "последней мили", связанные с осуществлением технологического присоединения к электрическим сетям [пункт 2 + пункт 3 + пункт 4 + пункт 5 + пункт 6 + пункт 7]:
</t>
  </si>
  <si>
    <t xml:space="preserve">строительство воздушных линий </t>
  </si>
  <si>
    <t>строительство воздушных линий, на уровне напряжения 0,4-1кВ (СИП до 50 мм)</t>
  </si>
  <si>
    <t>строительство кабельных линий</t>
  </si>
  <si>
    <t xml:space="preserve">строительство кабельных линий </t>
  </si>
  <si>
    <t>3.1.1.1.1.</t>
  </si>
  <si>
    <t>3.1.1.1.2.</t>
  </si>
  <si>
    <t>3.1.1.1.3</t>
  </si>
  <si>
    <t>3.1.1.2.3.</t>
  </si>
  <si>
    <t>Строительство пунктов секционирования</t>
  </si>
  <si>
    <t>Строительство центров питания, подстанций уровнем напряжения 35 кВ и выше (ПС)</t>
  </si>
  <si>
    <t xml:space="preserve">Суммарный размер платы за технологическое присоединение в части мероприятий "последней мили" [пункт 9 + пункт 10 + пункт 11 + пункт 12 + пункт 13 + пункт 14]:
</t>
  </si>
  <si>
    <t>9.3.1.4.1.</t>
  </si>
  <si>
    <t>9.3.1.4.2.</t>
  </si>
  <si>
    <t>10.</t>
  </si>
  <si>
    <t>10.1.1.1.1.</t>
  </si>
  <si>
    <t>10.1.1.1.3</t>
  </si>
  <si>
    <t>10.1.1.2.3.</t>
  </si>
  <si>
    <t>10.1.1.1.2.</t>
  </si>
  <si>
    <t>11.</t>
  </si>
  <si>
    <t>строительством пунктов секционирования</t>
  </si>
  <si>
    <t>12.</t>
  </si>
  <si>
    <t>13.</t>
  </si>
  <si>
    <t>14.</t>
  </si>
  <si>
    <t>15.</t>
  </si>
  <si>
    <t>Размер расходов по мероприятиям "последней мили", связанных с осуществлением технологического присоединения к электрическим сетям, не включаемых в плату за технологическое присоединение [пункт 1 - пункт 8]</t>
  </si>
  <si>
    <t>мощность, длина линий (кВт, км, кол-во договоров)</t>
  </si>
  <si>
    <t>4.1.1.1.2</t>
  </si>
  <si>
    <t>3.1.1.1.4</t>
  </si>
  <si>
    <t>10.1.1.1.4</t>
  </si>
  <si>
    <t>разница в ставках факт-утверждено</t>
  </si>
  <si>
    <t>Разница</t>
  </si>
  <si>
    <t>Расчет размера расходов, связанных с осуществлением технологического присоединения энергопринимающих устройств максимальной мощностью от 15  до 150 кВт включительно, не включаемых в состав платы за технологическое присоединение</t>
  </si>
  <si>
    <t>строительство кабельных линий, на уровне напряжения 0,4-1кВ (свыше 200мм)</t>
  </si>
  <si>
    <t>6.2.4.</t>
  </si>
  <si>
    <t>Двухтрансформаторная подстанция от 250 до 400 кВА</t>
  </si>
  <si>
    <t>руб.</t>
  </si>
  <si>
    <t>от 15 до 150кВт</t>
  </si>
  <si>
    <t>СПРАВОЧНО</t>
  </si>
  <si>
    <t>Наименование ОС</t>
  </si>
  <si>
    <t>Номер договора</t>
  </si>
  <si>
    <t>Контрагент/ФЛ</t>
  </si>
  <si>
    <t>сумма договора</t>
  </si>
  <si>
    <t>Оплачено</t>
  </si>
  <si>
    <t>Расходы</t>
  </si>
  <si>
    <t>Расход кабеля, СИП</t>
  </si>
  <si>
    <t>Комментарий</t>
  </si>
  <si>
    <t>ИТОГО</t>
  </si>
  <si>
    <t>Материалы</t>
  </si>
  <si>
    <t>ЗП</t>
  </si>
  <si>
    <t xml:space="preserve">отчисления </t>
  </si>
  <si>
    <t>ГСМ</t>
  </si>
  <si>
    <t>км</t>
  </si>
  <si>
    <t>Марка кабеля, СИП</t>
  </si>
  <si>
    <t>кабель ААБл 10 3х120</t>
  </si>
  <si>
    <t>кабель АВБШв 4*120</t>
  </si>
  <si>
    <t>Хватов А.С.</t>
  </si>
  <si>
    <t>КТП-119 ул.Тарасова-Шуйская - ВЛ-0,4кВ (1400684)</t>
  </si>
  <si>
    <t>провод СИП-2 3х35+1х54,6</t>
  </si>
  <si>
    <t>провод СИП -4 4*16</t>
  </si>
  <si>
    <t>КТП-53 ул.Комсомольская - ВЛ-0,4 кв (1400784)</t>
  </si>
  <si>
    <t>провод СИП -4 2*16</t>
  </si>
  <si>
    <t>провод СИП-2 3х70+1х70</t>
  </si>
  <si>
    <t>провод СИП-2 3х50+1х54,6</t>
  </si>
  <si>
    <t>провод СИП-2 3х95+1х95</t>
  </si>
  <si>
    <t>кабель АВБШв 4*95</t>
  </si>
  <si>
    <t>Шитиков А.А.</t>
  </si>
  <si>
    <t>ТП-87  ул.Ошурковская - ВЛ-0,4 кв (1400801)</t>
  </si>
  <si>
    <t>КТП-150 - ул.Связи - ВЛ-0,4 кв (1400130)</t>
  </si>
  <si>
    <t>Балаев Р.О.</t>
  </si>
  <si>
    <t>ТП-474 ул.Юбилейная - ВЛ-0,4 кв (1400844)</t>
  </si>
  <si>
    <t>кабель АВБШв 4х70</t>
  </si>
  <si>
    <t>Зорина Т.Д.</t>
  </si>
  <si>
    <t>себестоимость работ по договорам техприсоединения</t>
  </si>
  <si>
    <t>№</t>
  </si>
  <si>
    <t>месяц выполнения работ</t>
  </si>
  <si>
    <t>Наименование контрагента</t>
  </si>
  <si>
    <t xml:space="preserve">Адрес </t>
  </si>
  <si>
    <t>Сумма договора</t>
  </si>
  <si>
    <t>Оплачено дату отчета</t>
  </si>
  <si>
    <t>отчисления</t>
  </si>
  <si>
    <t>Общепроиз.расходы (без ГСМ)</t>
  </si>
  <si>
    <t>Общехоз.расходы</t>
  </si>
  <si>
    <t>МБУ УГХ</t>
  </si>
  <si>
    <t>ул.Приборостроителей,18</t>
  </si>
  <si>
    <t>итого за февраль</t>
  </si>
  <si>
    <t>итого за март</t>
  </si>
  <si>
    <t>итого за апрель</t>
  </si>
  <si>
    <t>итого за июнь</t>
  </si>
  <si>
    <t>Красилов В.Г.</t>
  </si>
  <si>
    <t>строительство кабельных линий, на уровне напряжения 0,4-1кВ (от 50мм до 100мм)</t>
  </si>
  <si>
    <t>6.1.4.</t>
  </si>
  <si>
    <t>Генеральный директор ОАО "Рыбинская городская электросеть"</t>
  </si>
  <si>
    <t>Р.Р. Асадов</t>
  </si>
  <si>
    <t>ОАО "РЫБИНСКАЯ ГОРОДСКАЯ ЭЛЕКТРОСЕТЬ"</t>
  </si>
  <si>
    <t>Оборотно-сальдовая ведомость по счету 20.01 за 2019 г.</t>
  </si>
  <si>
    <t>Выводимые данные:</t>
  </si>
  <si>
    <t>БУ (данные бухгалтерского учета)</t>
  </si>
  <si>
    <t>Отбор:</t>
  </si>
  <si>
    <t>Номенклатурные группы Равно "Технологическое присоединение "</t>
  </si>
  <si>
    <t>Счет</t>
  </si>
  <si>
    <t>Сальдо на начало периода</t>
  </si>
  <si>
    <t>Обороты за период</t>
  </si>
  <si>
    <t>Сальдо на конец периода</t>
  </si>
  <si>
    <t>Статьи затрат</t>
  </si>
  <si>
    <t>Дебет</t>
  </si>
  <si>
    <t>Кредит</t>
  </si>
  <si>
    <t>20.01</t>
  </si>
  <si>
    <t>&lt;...&gt;</t>
  </si>
  <si>
    <t>262 исполненных договора за 2019 год, из них</t>
  </si>
  <si>
    <t>автотранспортные услуги (строительство)</t>
  </si>
  <si>
    <t>до 15кВт</t>
  </si>
  <si>
    <t xml:space="preserve">Амортизация </t>
  </si>
  <si>
    <t>до 150кВт</t>
  </si>
  <si>
    <t>аудиторские услуги</t>
  </si>
  <si>
    <t>свыше 150кВт</t>
  </si>
  <si>
    <t>вывоз и утилизация ТБО</t>
  </si>
  <si>
    <t>дератизация</t>
  </si>
  <si>
    <t>доставка грузов</t>
  </si>
  <si>
    <t xml:space="preserve">запчасти и материалы для автотанспорта </t>
  </si>
  <si>
    <t>инструмент и оборудование производственные</t>
  </si>
  <si>
    <t>информационные услуги</t>
  </si>
  <si>
    <t>канцтовары</t>
  </si>
  <si>
    <t>консультационные услуги</t>
  </si>
  <si>
    <t>Лицензирование, сертификация, СРО</t>
  </si>
  <si>
    <t>мебель</t>
  </si>
  <si>
    <t>медицинские принадлежности</t>
  </si>
  <si>
    <t>медосмотры</t>
  </si>
  <si>
    <t>Налог на землю</t>
  </si>
  <si>
    <t>Налог на имущество организации</t>
  </si>
  <si>
    <t>Налог на транспорт</t>
  </si>
  <si>
    <t xml:space="preserve">обеспечение пожарной безопасности </t>
  </si>
  <si>
    <t>обслуживание оргтехники и программного обеспечения</t>
  </si>
  <si>
    <t>обучение персонала</t>
  </si>
  <si>
    <t>Оплата труда</t>
  </si>
  <si>
    <t>оргтехника</t>
  </si>
  <si>
    <t>Платежи за негативное воздействия на окружающую среду</t>
  </si>
  <si>
    <t>подбор персонала</t>
  </si>
  <si>
    <t>почтовые услуги</t>
  </si>
  <si>
    <t>проездные</t>
  </si>
  <si>
    <t>проектные и кадастровые работы</t>
  </si>
  <si>
    <t>размещение информации (раскрытие в СМИ)</t>
  </si>
  <si>
    <t>Расходы на получение разрешений, свидетельств, справок (гос.органы)</t>
  </si>
  <si>
    <t>реклама</t>
  </si>
  <si>
    <t>ремонт зданий, помещений</t>
  </si>
  <si>
    <t>ремонт и ТО автотранспорта</t>
  </si>
  <si>
    <t>ремонт и ТО производстенного и хозяйственного оборудования, инвентаря</t>
  </si>
  <si>
    <t>связь</t>
  </si>
  <si>
    <t>Спецодежда и спецоснастка</t>
  </si>
  <si>
    <t xml:space="preserve">спецоценка </t>
  </si>
  <si>
    <t>стирка и химчистка</t>
  </si>
  <si>
    <t>страхование ответсвенности, имущества</t>
  </si>
  <si>
    <t>Страховые взносы</t>
  </si>
  <si>
    <t>Сырье и материалы</t>
  </si>
  <si>
    <t>Сырье и материалы на текущее содержание</t>
  </si>
  <si>
    <t>Сырье и материалы на текущий ремонт</t>
  </si>
  <si>
    <t>Топливо и ГСМ для работы автотранспорта</t>
  </si>
  <si>
    <t>услуги операторов электронных площадок</t>
  </si>
  <si>
    <t>хозинвентарь и моющие принадлежности</t>
  </si>
  <si>
    <t>электроэнергия, теплоэнергия, вода для собственных нужд</t>
  </si>
  <si>
    <t>юридические услуги (адвоката, нотариуса)</t>
  </si>
  <si>
    <t>Итого</t>
  </si>
  <si>
    <t>бумага</t>
  </si>
  <si>
    <t>Фактические данные за 2020 г.</t>
  </si>
  <si>
    <t>Расчетные (фактические) данные за 2020 г.</t>
  </si>
  <si>
    <t>Плановые показатели на 2022 г.</t>
  </si>
  <si>
    <t>за 2020 год</t>
  </si>
  <si>
    <t>Управление строительства</t>
  </si>
  <si>
    <t>ул.Тракторная,12</t>
  </si>
  <si>
    <t>Тихомиров И.А.</t>
  </si>
  <si>
    <t>ул.50 лет ВЛКСМ,45</t>
  </si>
  <si>
    <t>ул.Сакко и Ванцети,20</t>
  </si>
  <si>
    <t>ул.Фурманова,18</t>
  </si>
  <si>
    <t>Бронский А.В.</t>
  </si>
  <si>
    <t>ул.Ошурковская,102</t>
  </si>
  <si>
    <t>Свистова А.Ю.</t>
  </si>
  <si>
    <t>ул.Труда,55</t>
  </si>
  <si>
    <t>Грибков А.В.</t>
  </si>
  <si>
    <t>ул.Б.Октябрьская,4</t>
  </si>
  <si>
    <t>итого за январь</t>
  </si>
  <si>
    <t>Фирсов А.А.</t>
  </si>
  <si>
    <t>ул.Заречная,19г</t>
  </si>
  <si>
    <t>Великанов Д.А.</t>
  </si>
  <si>
    <t>ул.Заречная,34а</t>
  </si>
  <si>
    <t>ул.Каляева, в районе СОШ №35 (светофор)</t>
  </si>
  <si>
    <t>ул.Софьи Перовской в районе д.3 (светофор)</t>
  </si>
  <si>
    <t>Горин В.П.</t>
  </si>
  <si>
    <t>ул.Б.Казанская,48</t>
  </si>
  <si>
    <t>ООО "Реском"</t>
  </si>
  <si>
    <t>пр.50 Лет Октября</t>
  </si>
  <si>
    <t>Жирков П.Н.</t>
  </si>
  <si>
    <t>ул.Пятилетки,50</t>
  </si>
  <si>
    <t>Рукавишникова О.Ю.</t>
  </si>
  <si>
    <t>ул.1-я Тарнопольская,50</t>
  </si>
  <si>
    <t>ООО "СтритСтрой"</t>
  </si>
  <si>
    <t>ул.Н.Невского,35</t>
  </si>
  <si>
    <t>ПАО "Сбербанк"</t>
  </si>
  <si>
    <t>ул.Гоголя,10а</t>
  </si>
  <si>
    <t>ИТОГО за квартал</t>
  </si>
  <si>
    <t>Артанкина А.С.</t>
  </si>
  <si>
    <t>ул.Садовая,8</t>
  </si>
  <si>
    <t>Грызлов А.А.</t>
  </si>
  <si>
    <t>ул.Брейтовская,1</t>
  </si>
  <si>
    <t>ул.Луначарского - ул.Радищева</t>
  </si>
  <si>
    <t>пр.Батова,в районе д.34</t>
  </si>
  <si>
    <t>Смирнова В.И.</t>
  </si>
  <si>
    <t>Северный пер.,133</t>
  </si>
  <si>
    <t>ООО Реском</t>
  </si>
  <si>
    <t>Ярославский тракт,144</t>
  </si>
  <si>
    <t>ул.Н.Невского,33</t>
  </si>
  <si>
    <t>Березняков В.Ю.</t>
  </si>
  <si>
    <t>ул.Кренкеля,25</t>
  </si>
  <si>
    <t>провод СИП -4 4*16            провод СИП -4 2*16</t>
  </si>
  <si>
    <t>Имполитов А.В.</t>
  </si>
  <si>
    <t>ул.Костовецкая,57</t>
  </si>
  <si>
    <t>Дьячкова О.А.</t>
  </si>
  <si>
    <t>ул.Заречная,19а</t>
  </si>
  <si>
    <t>Марков А.А.</t>
  </si>
  <si>
    <t>ул.9 Мая,23</t>
  </si>
  <si>
    <t>итого за полугодие</t>
  </si>
  <si>
    <t>Ершова Т.Н.</t>
  </si>
  <si>
    <t>ул.Пирогова,9</t>
  </si>
  <si>
    <t>Пресняков В.Б.</t>
  </si>
  <si>
    <t>ул.Чехова,121</t>
  </si>
  <si>
    <t>Мошкова Н.А.</t>
  </si>
  <si>
    <t>ул.Свердлова,25а</t>
  </si>
  <si>
    <t>Черемушкин С.М.</t>
  </si>
  <si>
    <t>ул.2-я Товарищеская,6</t>
  </si>
  <si>
    <t>Ракимкулова М.Р.</t>
  </si>
  <si>
    <t>Арефинский тр.,14</t>
  </si>
  <si>
    <t xml:space="preserve">провод СИП -4 4*16            </t>
  </si>
  <si>
    <t>Комарова И.Б.</t>
  </si>
  <si>
    <t>ул.Волгостроевская,49</t>
  </si>
  <si>
    <t>итого за июль</t>
  </si>
  <si>
    <t>Прохоров А.Г.</t>
  </si>
  <si>
    <t>ул.Малаховская</t>
  </si>
  <si>
    <t>Горюнова С.А.</t>
  </si>
  <si>
    <t>ул.Заречная,23а</t>
  </si>
  <si>
    <t>Сазанова Н.В.</t>
  </si>
  <si>
    <t>ул.Пестеля,6</t>
  </si>
  <si>
    <t>Акимова Е.В.</t>
  </si>
  <si>
    <t>ул.Карпунинская,8</t>
  </si>
  <si>
    <t>Королев А.В.</t>
  </si>
  <si>
    <t>ул.Северный пер.,70</t>
  </si>
  <si>
    <t>итого за август</t>
  </si>
  <si>
    <t>Буров И.С.</t>
  </si>
  <si>
    <t>ул.Партизанская,40</t>
  </si>
  <si>
    <t>ул.Л.Чайкиной,3а</t>
  </si>
  <si>
    <t>Горелов М.И.</t>
  </si>
  <si>
    <t>ул.Гражданская,64</t>
  </si>
  <si>
    <t>провод СИП-4 4х35</t>
  </si>
  <si>
    <t>итого за сентябрь</t>
  </si>
  <si>
    <t>итого за 9 меяцев</t>
  </si>
  <si>
    <t>Ярдорслужба</t>
  </si>
  <si>
    <t>ул.Толбухина,13а</t>
  </si>
  <si>
    <t>ул.Труда,93а</t>
  </si>
  <si>
    <t>Окружная дорога, рядом с п.Кстово</t>
  </si>
  <si>
    <t>ООО УК Судоверфь</t>
  </si>
  <si>
    <t>пос.Кедровка,20</t>
  </si>
  <si>
    <t>ООО СЗ АПНК</t>
  </si>
  <si>
    <t>ул.Пушкина,24</t>
  </si>
  <si>
    <t>Салугин И.Ю.</t>
  </si>
  <si>
    <t>Ярославский тракт,96в</t>
  </si>
  <si>
    <t>Жаркой А.В.</t>
  </si>
  <si>
    <t>ул.Заречная,28</t>
  </si>
  <si>
    <t>ул.Череповецкая,33</t>
  </si>
  <si>
    <t>Смирнова Л.Р.</t>
  </si>
  <si>
    <t>ул.Папанина,33</t>
  </si>
  <si>
    <t>Махов П.С.</t>
  </si>
  <si>
    <t>ул.Сигнальная,24</t>
  </si>
  <si>
    <t>Глызина А.Ю.</t>
  </si>
  <si>
    <t>ул.Тракторная,41</t>
  </si>
  <si>
    <t>Боровков М.В.</t>
  </si>
  <si>
    <t>ул.Новгородская,12</t>
  </si>
  <si>
    <t>пр.Серова,89</t>
  </si>
  <si>
    <t>пр.Серова,2</t>
  </si>
  <si>
    <t>ООО Лидер</t>
  </si>
  <si>
    <t>ул.М.Казанская,8</t>
  </si>
  <si>
    <t>ул.грекова,1а</t>
  </si>
  <si>
    <t>итого за октябрь</t>
  </si>
  <si>
    <t>ООО Арсенал-СП</t>
  </si>
  <si>
    <t>ул.Гражданская,68</t>
  </si>
  <si>
    <t>итого за ноябрь</t>
  </si>
  <si>
    <t>Полатова Д.Р.</t>
  </si>
  <si>
    <t>ул.Рокоссовского,18</t>
  </si>
  <si>
    <t>ул.Волочаевская/ул.нансена</t>
  </si>
  <si>
    <t>ул.М.Горького,84</t>
  </si>
  <si>
    <t>Комаров В.В.</t>
  </si>
  <si>
    <t>ул.Жуковская,5а</t>
  </si>
  <si>
    <t>итого за декабрь</t>
  </si>
  <si>
    <t>ИТОГО ЗА ГОД</t>
  </si>
  <si>
    <t>Трансформатор ТМГ 630/6/0,4 Д/Ун-11 У1 №95897</t>
  </si>
  <si>
    <t>ТП-125 ул.Ак.Павлова - ВЛ-0,4кВ (1400109)</t>
  </si>
  <si>
    <t>ТП-116 ул.Костромская-Тарасова - ВЛ-0,4кВ (1400100)</t>
  </si>
  <si>
    <t>Мягкова О.А.</t>
  </si>
  <si>
    <t>ТП-338 ул.3-я Перекатная - ВЛ-0,4 кв (1400841)</t>
  </si>
  <si>
    <t>КТП-123 ул.Александровская - ВЛ-0,4кВ (1400107)</t>
  </si>
  <si>
    <t>ТП-133 ул.Володарского -  ВЛ-0,4кв (1400821)</t>
  </si>
  <si>
    <t>Волков С.Н.</t>
  </si>
  <si>
    <t>Воздушная линия ВЛ-0,4кВ ТП-140 до ул.Шевченко,7 (1400944)</t>
  </si>
  <si>
    <t>Городнова Т.В.</t>
  </si>
  <si>
    <t>Кабельная линия КЛ-0,4кВ ТП-96 до ул.Куйбышева,7а</t>
  </si>
  <si>
    <t>ДЕТСКИЙ САД № 94</t>
  </si>
  <si>
    <t>Кабельная линия КЛ-0,4кВ ТП-96 до ул.Куйбышева,24</t>
  </si>
  <si>
    <t>Алиева Юлия Олеговна ИП</t>
  </si>
  <si>
    <t>Кабельная линия КЛ-0,4кВ ТП-139 до ул.Тракторная,12</t>
  </si>
  <si>
    <t>ВЛ-0,4кВ ТП-190 (1401041)</t>
  </si>
  <si>
    <t>Алексеев И.В.</t>
  </si>
  <si>
    <t>провод СИП-2 3х70+1х70   провод СИП-2 3х95+1х95</t>
  </si>
  <si>
    <t>ТП-192 - ВЛ-0,4 кв 10-й воен. городок (1400332)</t>
  </si>
  <si>
    <t>КТП-121 ул.Шекснинская-Ляпидевского - ВЛ-0,4кВ (1400817)</t>
  </si>
  <si>
    <t>Трансформатор ТМГ 630/6/0,4 Д/Ун-11 У1 №95909</t>
  </si>
  <si>
    <t>КЛ-0,4 кВ КТП-188 до опоры ВЛ-0,4кВ в сторону Ярославский тр.152</t>
  </si>
  <si>
    <t>ООО "Трансэкспедиция"</t>
  </si>
  <si>
    <t>КЛ-0,4кВ ТП-123 до опоры ВЛ-0,4кВ до ул.Сакко и Ванцетти 20</t>
  </si>
  <si>
    <t>КЛ-0,4кВ ТП 338 50 лет ВЛКСМ 45</t>
  </si>
  <si>
    <t>КЛ-6,0 кВ от ТП138 до ТП -139</t>
  </si>
  <si>
    <t>КТП-117 ул.Костромская-Шекснинская - ВЛ-0,4кВ</t>
  </si>
  <si>
    <t>ТП-21  ул.Гоголя - ВЛ-0,4кв (1400771)</t>
  </si>
  <si>
    <t>ПАО Сбербанк</t>
  </si>
  <si>
    <t>Родин А.А.</t>
  </si>
  <si>
    <t>КТП-128 ул.Пестеля-Волкова - ВЛ-0,4кВ (1400818)</t>
  </si>
  <si>
    <t>Рябков А.В.</t>
  </si>
  <si>
    <t>ТП-79 - КЛ-ВЛ- 0,4кв к ж. д. №35 и бойлерную по ул.Гагарина/№3 ул.Щепкина (1400293)</t>
  </si>
  <si>
    <t>ТП-192 - КЛ-0,4 кв на ж.д.№84 по ул. М.Горького (1400317)</t>
  </si>
  <si>
    <t>кабель АВБШв 4х16</t>
  </si>
  <si>
    <t>Кабельная линия КЛ-0,4кВ КТП-53 выход на опру в ст.ул.Труда,ТП-54 (1400907)</t>
  </si>
  <si>
    <t>КЛ-0,4 от ТП-410 до ул.Николая Невского д.33</t>
  </si>
  <si>
    <t>КЛ-0,4 от ТП-410 до ул.Николая Невского д.35</t>
  </si>
  <si>
    <t>КЛ-0,4 от ТП-79 до ул.Матросова,2</t>
  </si>
  <si>
    <t xml:space="preserve">КЛ-0,4кВ от ТП-190 до ул.5-я Тарнопольская,31-33 </t>
  </si>
  <si>
    <t>Линия электропередачи воздушная ул.Рокоссовского  (1500478)</t>
  </si>
  <si>
    <t>Линия электропередачи воздушная Ярославский тракт (1500178)</t>
  </si>
  <si>
    <t>провод СИП-4 4х50</t>
  </si>
  <si>
    <t>ТП-362 - ВЛ-0,4 кв в ст.ж.д. по ул.Баженова,Ак.Губкина,З.Космодемьянская (1400713)</t>
  </si>
  <si>
    <t xml:space="preserve">Трансформатор ТМГ21 630/10/0,4 Д/Ун-11 №1970494 </t>
  </si>
  <si>
    <t>на ТП-410 Тр.№2 замена 400кВА на 630кВА</t>
  </si>
  <si>
    <t>Оборудование КТП-392 (8000646)</t>
  </si>
  <si>
    <t>Догадин В.В.</t>
  </si>
  <si>
    <t>Оборудование КТП-53</t>
  </si>
  <si>
    <t>Трансформатор ТМГ 21 630/6/0,4 Д/Ун-11 №1968375</t>
  </si>
  <si>
    <t>на КТП-53 новая,  замена 400кВА на 630кВА</t>
  </si>
  <si>
    <t>КТП-124 ул.Шекснинская - ВЛ-0,4кВ (1400108)</t>
  </si>
  <si>
    <t>ООО Атэкс+</t>
  </si>
  <si>
    <t>провод СИП-4 4х25</t>
  </si>
  <si>
    <t>Воздушная линия ВЛ-0,4кВ ТП-339 ф. в ст.1-я Тоговщинская (1400965)</t>
  </si>
  <si>
    <t>ООО ДомСтрой</t>
  </si>
  <si>
    <t>КЛ-0,4кВ от ТП-177 до опоры ВЛ в сторону Ярославский тракт,144</t>
  </si>
  <si>
    <t>кабель АВБШв 4*50</t>
  </si>
  <si>
    <t>Трансформатор ТМГ21 630/10/0,4 Д/Ун-11 №1971043</t>
  </si>
  <si>
    <t>на ТП-410 Тр.№1 замена 400кВА на 630кВА</t>
  </si>
  <si>
    <t>ВЛ-0,4кВ ТП-545 до ул.Рокоссовского,6</t>
  </si>
  <si>
    <t>Клычев А.Х.</t>
  </si>
  <si>
    <t>ТП-135 Северный пр. -  ВЛ-0,4кВ (1400822)</t>
  </si>
  <si>
    <t>Егорова В.И.</t>
  </si>
  <si>
    <t>ТП-11 ул.В.Набережная - ВЛ-0,4 кв (1400764)</t>
  </si>
  <si>
    <t>ТП-47 ул.Фурманова - ТП-ПАТП №1 пр.Революции (1300473)</t>
  </si>
  <si>
    <t>Кабельная линия КЛ-0,4кВ ТП-339 выход до опоры на ВЛ-0,4кВ</t>
  </si>
  <si>
    <t>КЛ-6,0 кВ ТП-392 до ул.Б.Тоговщинская,16</t>
  </si>
  <si>
    <t>ИП Догадин В.В.</t>
  </si>
  <si>
    <t>КЛ-0,4кВ ТП-390 до ул.Ленина,171А</t>
  </si>
  <si>
    <t>ООО Формула-1</t>
  </si>
  <si>
    <t>РП-13  ул.Фурманова - ВЛ-0,4 кв (1400781)</t>
  </si>
  <si>
    <t>Ершов А.В.</t>
  </si>
  <si>
    <t>ТП-55 ул.Щепкина - ВЛ-0,4 кв (1400786)</t>
  </si>
  <si>
    <t>Дроздов С.М.</t>
  </si>
  <si>
    <t>Кабельная линия 0,4кВ ТП-18 до ул.Кирова,18</t>
  </si>
  <si>
    <t>ООО ТД Татьяна</t>
  </si>
  <si>
    <t>Кабельная лшиния 0,4кВ ТП-173 выход до опоры на ВЛ-0,4кВ ул.Сысоевская,3</t>
  </si>
  <si>
    <t>ООО РТК</t>
  </si>
  <si>
    <t>Воздушная линия 0,4кВ от ТП-173 до ул.Сысоевская,33</t>
  </si>
  <si>
    <t>ООО ДКР</t>
  </si>
  <si>
    <t>провод СИП-4 4х95</t>
  </si>
  <si>
    <t>ТП-89  ул.Захарова - КЛ-0,4 кв (1400079)</t>
  </si>
  <si>
    <t>Линия электропередачи воздушная ул. Братская (1500242)</t>
  </si>
  <si>
    <t>Линия электропередачи воздушная ул.Веденеева (1500161)</t>
  </si>
  <si>
    <t>Линия электропередачи воздушная ул. Якорная (1500243)</t>
  </si>
  <si>
    <t>Оборудование КТП-393</t>
  </si>
  <si>
    <t>Трансформатор ТМГ11 400/6/ 0,4 Д/Ун-11 У1 1976763 КТП-393</t>
  </si>
  <si>
    <t>на ТП-393 новая</t>
  </si>
  <si>
    <t>ВЛ-0,4кВ ТП-353 в сторону ул.Веретьевская,Малиновская (1400885)</t>
  </si>
  <si>
    <t>СК Кентавр</t>
  </si>
  <si>
    <t>Линия электропередачи воздушная ул. Заречная (1500389)</t>
  </si>
  <si>
    <t>ТП-374 - ВЛ-0,4 кв на д.№3-5 по ул.Рапова (1400255)</t>
  </si>
  <si>
    <t>ТП-51 ул.Добролюбова  - ВЛ-0,4 кв (1400782)</t>
  </si>
  <si>
    <t>Скородумова В.С.</t>
  </si>
  <si>
    <t>Кабельная линия КЛ-6,0кВ от ТП-224 (ввод №1) до ТП-81 (1300602)</t>
  </si>
  <si>
    <t>Смолкин В.В.</t>
  </si>
  <si>
    <t>КЛ-0,4кВ ТП-561 до ВРУ Шекснинское шоссе,13</t>
  </si>
  <si>
    <t>Беляев С.Н.</t>
  </si>
  <si>
    <t>КЛ-0,4кВ ТП-137 выходы на ВЛ-0,4кВ пос.Кедровка,20</t>
  </si>
  <si>
    <t>КТП-137 п.Кедровка - ВЛ-0,4 кв</t>
  </si>
  <si>
    <t>Оборудование КТП-137</t>
  </si>
  <si>
    <t>Трансформатор ТМГ11 400/6/ 0,4 Д/Ун-11 2008ЖГ6363 КТП-137</t>
  </si>
  <si>
    <t>на КТП-137 новая, замена 250кВА на 400кВА</t>
  </si>
  <si>
    <t>Трансформатор ТМГ 400/6/ 0,4 У/Ун-0 2003ЖГ278 ТП-63</t>
  </si>
  <si>
    <t>Агаханян С.Е.</t>
  </si>
  <si>
    <t>в ТП-63, замена 320кВА на 400кВА</t>
  </si>
  <si>
    <t>Трансформатор ТМГ 400/6/ 0,4 У/Ун-0 2004ЖГ288 ТП-65</t>
  </si>
  <si>
    <t>в ТП-65, замена 320кВА на 400кВА</t>
  </si>
  <si>
    <t>ТП-344 ул.Гражданская - ВЛ-0,4 кв (1400230)</t>
  </si>
  <si>
    <t>ГКУ ЯО Ярдорслужба</t>
  </si>
  <si>
    <t>КТП-137 п.Кедровка - ВЛ-0,4 кв (1400847)</t>
  </si>
  <si>
    <t>"Левобер." ул.Шуйская - ТП-137 п.Кедровка (1200045)</t>
  </si>
  <si>
    <t>КЛ-0,4 ТП-90 до кл.устройства Яросл.тракт,96в</t>
  </si>
  <si>
    <t>КЛ-0,4кВ ТП-11 до опоры ВЛ-0,4кВ</t>
  </si>
  <si>
    <t>Оборудование КТП-90</t>
  </si>
  <si>
    <t>Трансформатор ТМГ 400/6/ 0,4 У/Ун-0 2007ЖГ552 КТП-90</t>
  </si>
  <si>
    <t>на КТП-90 новая</t>
  </si>
  <si>
    <t>Трансформатор ТМГ 400/6/ 0,4 У/Ун-0 2004ЖГ294 ТП-549</t>
  </si>
  <si>
    <t>МДОУ Д/сад №97</t>
  </si>
  <si>
    <t>Замена  в ТП-549 Тр.№1 (180кВА на 400кВА)</t>
  </si>
  <si>
    <t xml:space="preserve">ВЛ 0,4кВ от ТП-371 </t>
  </si>
  <si>
    <t>ВЛ-0,4кВ от ТП-313 до ул.Расторгуева,16 (частично по опорам НО) (1400984)</t>
  </si>
  <si>
    <t xml:space="preserve">КЛ-0,4 кВ ТП-549 до ул.Энергетиков,6а </t>
  </si>
  <si>
    <t>КЛ-0,4кВ ТП-87 выход на ВЛ-0,4кВ</t>
  </si>
  <si>
    <t>Новиков Ю.В.</t>
  </si>
  <si>
    <t>КЛ 0,4кВ от ТП-371 выход на ВЛ-0,4кВ</t>
  </si>
  <si>
    <t>Трансформатор ТМГ 630/6/0,4 У/Ун-0 №1984930 ТП-340</t>
  </si>
  <si>
    <t>Трансформатор ТМГ 11 400/6/0,4 У/Ун-0 №1994307 ТП-309</t>
  </si>
  <si>
    <t>ул.Бульвар Победы,15а</t>
  </si>
  <si>
    <t>в ТП-309 Тр.№1 (замена 315кВА на 400кВА)</t>
  </si>
  <si>
    <t>Трансформатор ТМГ 11 400/6/0,4 У/Ун-0 №1994308 ТП-316</t>
  </si>
  <si>
    <t>в ТП-316 Тр.№2 (замена 320кВА на 400кВА)</t>
  </si>
  <si>
    <t>КЛ-0,4кВ ТП-363 - ул.Баженова,1а</t>
  </si>
  <si>
    <t>ООО "Строитель"</t>
  </si>
  <si>
    <t>Кабельная линия КЛ-6,0кВ от ТП 108 до КТП 187</t>
  </si>
  <si>
    <t>ООО "Остеомед-М"</t>
  </si>
  <si>
    <t>кабель АСБл 10 3х120</t>
  </si>
  <si>
    <t>КЛ-0,4кВ ТП-36 -РЩ на пл.Дерунова</t>
  </si>
  <si>
    <t>ВЛ-6,0кВ  от КТП-178 ул.3-я Тарнопольская (1400893)</t>
  </si>
  <si>
    <t>Мирнов А.Г.</t>
  </si>
  <si>
    <t>ул.Чехова,123</t>
  </si>
  <si>
    <t>ул.Шекснинская,68</t>
  </si>
  <si>
    <t>Линия электропередачи воздушная на совм.подвесе на сетях ВЛ-0,4кВ  от ТП-119 ул.Шуйская, д.1-д.68 (1</t>
  </si>
  <si>
    <t>ул.Череповецкая,27,29</t>
  </si>
  <si>
    <t>4.1.1.1.1</t>
  </si>
  <si>
    <t xml:space="preserve">Расчетные (фактические) данные за 2020 г. </t>
  </si>
  <si>
    <t>Плановые показатели на следующий период регулирования (2022 год)</t>
  </si>
  <si>
    <t xml:space="preserve">кабель АВБШв 4*50           </t>
  </si>
  <si>
    <t xml:space="preserve">  кабель АВБШв 4х10              кабель АВБШв 4х16</t>
  </si>
  <si>
    <t xml:space="preserve">кабель  АВБШв 4х25           </t>
  </si>
  <si>
    <t xml:space="preserve">  кабель АВБШв 4*50</t>
  </si>
  <si>
    <t xml:space="preserve">кабель АВБШв 5х10             кабель АВБШв 5х16     </t>
  </si>
  <si>
    <t xml:space="preserve">кабель АВБШв 4*120     </t>
  </si>
  <si>
    <t>2.3.1.3.1.</t>
  </si>
  <si>
    <t>2.3.1.3.2.</t>
  </si>
  <si>
    <t>2.3.1.3.2</t>
  </si>
  <si>
    <t>3.1.1.1.2</t>
  </si>
  <si>
    <t xml:space="preserve">провод СИП -4 2*16                      </t>
  </si>
  <si>
    <t xml:space="preserve">провод СИП -4 4*16           </t>
  </si>
  <si>
    <t xml:space="preserve"> провод СИП-2 3х50+1х54,6</t>
  </si>
  <si>
    <t xml:space="preserve">провод СИП -4 2*16                </t>
  </si>
  <si>
    <t xml:space="preserve">провод СИП-2 3х35+1х54,6   </t>
  </si>
  <si>
    <t>провод СИП -4 2*16               провод СИП -4 4*16</t>
  </si>
  <si>
    <t xml:space="preserve">кабель АВБШв 4*120 </t>
  </si>
  <si>
    <t xml:space="preserve">кабель ААБл 10 3х50                              </t>
  </si>
  <si>
    <t xml:space="preserve">провод СИП-2 3х95+1х95          </t>
  </si>
  <si>
    <t xml:space="preserve">провод СИП -4 2*16                   </t>
  </si>
  <si>
    <t>провод СИП-3 1х95</t>
  </si>
  <si>
    <t xml:space="preserve">провод СИП-2 3х50+1х70      </t>
  </si>
  <si>
    <t xml:space="preserve">провод СИП -4 2*16          </t>
  </si>
  <si>
    <t>провод СИП-4 4х70</t>
  </si>
  <si>
    <t>Провод СИП -4 2*16</t>
  </si>
  <si>
    <t>Провод СИП-2 3х70+1х70</t>
  </si>
  <si>
    <t>Кабель АВБШв 4х70</t>
  </si>
  <si>
    <t xml:space="preserve">Провод СИП -4 2*16                  </t>
  </si>
  <si>
    <t>3.1.1.2.2.</t>
  </si>
  <si>
    <t>до 150 кВт</t>
  </si>
  <si>
    <t>до 15 кВт</t>
  </si>
  <si>
    <t>оплачено</t>
  </si>
  <si>
    <t>расход</t>
  </si>
  <si>
    <t>выпадающие</t>
  </si>
  <si>
    <t>кабель АВБшв 4*120</t>
  </si>
  <si>
    <t>кабель АВБшв 4*70</t>
  </si>
  <si>
    <t>провод СИП-4 2*16</t>
  </si>
  <si>
    <t>кабель ААбл 10 3*70</t>
  </si>
  <si>
    <t>протяж-ть</t>
  </si>
  <si>
    <t>расходы</t>
  </si>
  <si>
    <t>выпадающ</t>
  </si>
  <si>
    <t>КСО 393 10 3ВН на 600</t>
  </si>
  <si>
    <t>5.1.1.5.</t>
  </si>
  <si>
    <t>5.1.1.4.</t>
  </si>
  <si>
    <t>ТП-53 Тр.№2 новый</t>
  </si>
  <si>
    <t>Однотрансформаторная подстанция от 250 до 500 кВА</t>
  </si>
  <si>
    <t>5.1.2.4.</t>
  </si>
  <si>
    <t>Двухтрансформаторная подстанция от 250 до 500 кВА</t>
  </si>
  <si>
    <t>5.1.1.5</t>
  </si>
  <si>
    <t>Однотрансформаторная подстанция от 500 до 1000 кВА</t>
  </si>
  <si>
    <t>Строительство новой линейной ячейки от 1000А и  выше</t>
  </si>
  <si>
    <t>4.3.2.</t>
  </si>
  <si>
    <t>строительство кабельных линий, на уровне напряжения 0,4-1кВ (свыше 200 мм)</t>
  </si>
  <si>
    <t>10.1.1.2.2.</t>
  </si>
  <si>
    <t>11.3.2.</t>
  </si>
  <si>
    <t>12.1.1.4.</t>
  </si>
  <si>
    <t>12.1.1.5.</t>
  </si>
  <si>
    <t>12.1.2.4.</t>
  </si>
  <si>
    <t>строительство воздушных линий, на уровне напряжения 1-20кВ (СИП от 50 до 100мм)</t>
  </si>
  <si>
    <t>Мощность по договору ТП</t>
  </si>
  <si>
    <t>3.3.1.3.2.</t>
  </si>
</sst>
</file>

<file path=xl/styles.xml><?xml version="1.0" encoding="utf-8"?>
<styleSheet xmlns="http://schemas.openxmlformats.org/spreadsheetml/2006/main">
  <numFmts count="36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0.0%_);\(0.0%\)"/>
    <numFmt numFmtId="166" formatCode="#,##0_);[Red]\(#,##0\)"/>
    <numFmt numFmtId="167" formatCode="_-* #,##0.00[$€-1]_-;\-* #,##0.00[$€-1]_-;_-* &quot;-&quot;??[$€-1]_-"/>
    <numFmt numFmtId="168" formatCode="[Magenta]\ &quot;Ошибка&quot;;[Magenta]\ &quot;Ошибка&quot;;[Blue]\ &quot;OK&quot;"/>
    <numFmt numFmtId="169" formatCode="###\ ##\ ##"/>
    <numFmt numFmtId="170" formatCode="0_);\(0\)"/>
    <numFmt numFmtId="171" formatCode="General_)"/>
    <numFmt numFmtId="172" formatCode="_-* #,##0&quot;đ.&quot;_-;\-* #,##0&quot;đ.&quot;_-;_-* &quot;-&quot;&quot;đ.&quot;_-;_-@_-"/>
    <numFmt numFmtId="173" formatCode="_-* #,##0.00&quot;đ.&quot;_-;\-* #,##0.00&quot;đ.&quot;_-;_-* &quot;-&quot;??&quot;đ.&quot;_-;_-@_-"/>
    <numFmt numFmtId="174" formatCode="_(* #,##0_);_(* \(#,##0\);_(* &quot;-&quot;??_);_(@_)"/>
    <numFmt numFmtId="175" formatCode="_-* #,##0_-;\-* #,##0_-;_-* &quot;-&quot;_-;_-@_-"/>
    <numFmt numFmtId="176" formatCode="_-* #,##0.00_-;\-* #,##0.00_-;_-* &quot;-&quot;??_-;_-@_-"/>
    <numFmt numFmtId="177" formatCode="&quot;$&quot;#,##0_);[Red]\(&quot;$&quot;#,##0\)"/>
    <numFmt numFmtId="178" formatCode="_-&quot;Ј&quot;* #,##0_-;\-&quot;Ј&quot;* #,##0_-;_-&quot;Ј&quot;* &quot;-&quot;_-;_-@_-"/>
    <numFmt numFmtId="179" formatCode="_-&quot;Ј&quot;* #,##0.00_-;\-&quot;Ј&quot;* #,##0.00_-;_-&quot;Ј&quot;* &quot;-&quot;??_-;_-@_-"/>
    <numFmt numFmtId="180" formatCode="\$#,##0\ ;\(\$#,##0\)"/>
    <numFmt numFmtId="181" formatCode="_(* #,##0_);_(* \(#,##0\);_(* &quot;-&quot;_);_(@_)"/>
    <numFmt numFmtId="182" formatCode="#,##0_);[Blue]\(#,##0\)"/>
    <numFmt numFmtId="183" formatCode="_-* #,##0_đ_._-;\-* #,##0_đ_._-;_-* &quot;-&quot;_đ_._-;_-@_-"/>
    <numFmt numFmtId="184" formatCode="_-* #,##0.00_đ_._-;\-* #,##0.00_đ_._-;_-* &quot;-&quot;??_đ_._-;_-@_-"/>
    <numFmt numFmtId="185" formatCode="_(* #,##0.000_);_(* \(#,##0.000\);_(* &quot;-&quot;???_);_(@_)"/>
    <numFmt numFmtId="186" formatCode="_-* #,##0.00&quot;р.&quot;_-;\-* #,##0.00&quot;р.&quot;_-;_-* \-??&quot;р.&quot;_-;_-@_-"/>
    <numFmt numFmtId="187" formatCode="_-* #,##0.00&quot;$&quot;_-;\-* #,##0.00&quot;$&quot;_-;_-* &quot;-&quot;??&quot;$&quot;_-;_-@_-"/>
    <numFmt numFmtId="188" formatCode="0.0"/>
    <numFmt numFmtId="189" formatCode="_-* #,##0\ _р_._-;\-* #,##0\ _р_._-;_-* &quot;-&quot;\ _р_._-;_-@_-"/>
    <numFmt numFmtId="190" formatCode="_-* #,##0.00\ _р_._-;\-* #,##0.00\ _р_._-;_-* &quot;-&quot;??\ _р_._-;_-@_-"/>
    <numFmt numFmtId="191" formatCode="_(* #,##0.00_);_(* \(#,##0.00\);_(* &quot;-&quot;??_);_(@_)"/>
    <numFmt numFmtId="192" formatCode="_-* #,##0.00_р_._-;\-* #,##0.00_р_._-;_-* \-??_р_._-;_-@_-"/>
    <numFmt numFmtId="193" formatCode="#,##0.0"/>
    <numFmt numFmtId="194" formatCode="#,##0.000"/>
    <numFmt numFmtId="195" formatCode="0.000"/>
    <numFmt numFmtId="196" formatCode="[$-419]mmmm\ yyyy;@"/>
  </numFmts>
  <fonts count="16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106BB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0"/>
      <color indexed="9"/>
      <name val="Arial Cyr"/>
      <family val="2"/>
      <charset val="204"/>
    </font>
    <font>
      <b/>
      <sz val="1"/>
      <color indexed="8"/>
      <name val="Courier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1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1"/>
      <color indexed="9"/>
      <name val="Calibri"/>
      <family val="2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10"/>
      <name val="NTHarmonica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color indexed="8"/>
      <name val="Arial Cyr"/>
      <family val="2"/>
      <charset val="204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4"/>
      <name val="Times New Roman"/>
      <family val="1"/>
      <charset val="204"/>
    </font>
    <font>
      <b/>
      <sz val="14"/>
      <name val="Arial Cyr"/>
      <family val="2"/>
      <charset val="204"/>
    </font>
    <font>
      <sz val="11"/>
      <color indexed="17"/>
      <name val="Calibri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b/>
      <sz val="8"/>
      <name val="Arial Cyr"/>
      <charset val="204"/>
    </font>
    <font>
      <sz val="10"/>
      <name val="Courier"/>
      <family val="1"/>
      <charset val="204"/>
    </font>
    <font>
      <u/>
      <sz val="10"/>
      <color indexed="36"/>
      <name val="Courier"/>
      <family val="1"/>
      <charset val="204"/>
    </font>
    <font>
      <u/>
      <sz val="10"/>
      <color indexed="36"/>
      <name val="Courier"/>
      <family val="3"/>
    </font>
    <font>
      <sz val="11"/>
      <color indexed="48"/>
      <name val="Calibri"/>
      <family val="2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0"/>
      <name val="Arial Cyr"/>
      <family val="2"/>
      <charset val="204"/>
    </font>
    <font>
      <sz val="10"/>
      <color theme="1"/>
      <name val="Arial"/>
      <family val="2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8"/>
      <name val="Helv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8"/>
      <name val="Helv"/>
    </font>
    <font>
      <b/>
      <i/>
      <sz val="10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10"/>
      <color indexed="62"/>
      <name val="Arial Cyr"/>
      <family val="2"/>
      <charset val="204"/>
    </font>
    <font>
      <b/>
      <sz val="12"/>
      <color indexed="8"/>
      <name val="Arial"/>
      <family val="2"/>
      <charset val="204"/>
    </font>
    <font>
      <b/>
      <sz val="8"/>
      <name val="Arial"/>
      <family val="2"/>
    </font>
    <font>
      <sz val="19"/>
      <color indexed="4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8"/>
      <name val="Arial"/>
      <family val="2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sz val="8"/>
      <color indexed="9"/>
      <name val="Arial Cyr"/>
      <charset val="204"/>
    </font>
    <font>
      <i/>
      <sz val="10"/>
      <name val="Arial"/>
      <family val="2"/>
      <charset val="204"/>
    </font>
    <font>
      <b/>
      <i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color indexed="52"/>
      <name val="Arial Cyr"/>
      <family val="2"/>
      <charset val="204"/>
    </font>
    <font>
      <sz val="11"/>
      <color indexed="62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u/>
      <sz val="7.5"/>
      <color indexed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</font>
    <font>
      <sz val="10"/>
      <color indexed="10"/>
      <name val="Times New Roman"/>
      <family val="1"/>
      <charset val="204"/>
    </font>
    <font>
      <b/>
      <sz val="11"/>
      <color indexed="56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9"/>
      <name val="Tahoma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9"/>
      <name val="Tahoma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0"/>
      <color indexed="23"/>
      <name val="Arial Cyr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20"/>
      <name val="Arial Cyr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theme="3"/>
      <name val="Cambria"/>
      <family val="2"/>
      <scheme val="major"/>
    </font>
    <font>
      <sz val="11"/>
      <color indexed="6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8"/>
      <color rgb="FF0000FF"/>
      <name val="Times New Roman Cyr"/>
      <family val="1"/>
      <charset val="204"/>
    </font>
    <font>
      <sz val="10"/>
      <color theme="1"/>
      <name val="Arial Cyr"/>
      <family val="2"/>
      <charset val="204"/>
    </font>
    <font>
      <sz val="1"/>
      <name val="Arial Cyr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i/>
      <sz val="10"/>
      <color rgb="FF7F7F7F"/>
      <name val="Arial"/>
      <family val="2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indexed="12"/>
      <name val="Arial Cyr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106BBE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24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10"/>
      <color indexed="24"/>
      <name val="Arial"/>
      <family val="2"/>
      <charset val="204"/>
    </font>
  </fonts>
  <fills count="1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65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1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/>
      <top/>
      <bottom style="thin">
        <color indexed="26"/>
      </bottom>
      <diagonal/>
    </border>
    <border>
      <left/>
      <right style="thin">
        <color indexed="26"/>
      </right>
      <top/>
      <bottom style="thin">
        <color indexed="26"/>
      </bottom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/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/>
      <right/>
      <top style="thin">
        <color indexed="64"/>
      </top>
      <bottom/>
      <diagonal/>
    </border>
  </borders>
  <cellStyleXfs count="7231">
    <xf numFmtId="0" fontId="0" fillId="0" borderId="0"/>
    <xf numFmtId="164" fontId="25" fillId="0" borderId="0">
      <alignment vertical="top"/>
    </xf>
    <xf numFmtId="164" fontId="26" fillId="0" borderId="0">
      <alignment vertical="top"/>
    </xf>
    <xf numFmtId="165" fontId="26" fillId="22" borderId="0">
      <alignment vertical="top"/>
    </xf>
    <xf numFmtId="164" fontId="26" fillId="23" borderId="0">
      <alignment vertical="top"/>
    </xf>
    <xf numFmtId="164" fontId="27" fillId="23" borderId="0">
      <alignment vertical="top"/>
    </xf>
    <xf numFmtId="0" fontId="28" fillId="0" borderId="0"/>
    <xf numFmtId="166" fontId="25" fillId="0" borderId="0">
      <alignment vertical="top"/>
    </xf>
    <xf numFmtId="166" fontId="25" fillId="0" borderId="0">
      <alignment vertical="top"/>
    </xf>
    <xf numFmtId="38" fontId="29" fillId="0" borderId="0">
      <alignment vertical="top"/>
    </xf>
    <xf numFmtId="167" fontId="30" fillId="24" borderId="17" applyNumberFormat="0" applyFont="0">
      <alignment shrinkToFit="1"/>
      <protection locked="0"/>
    </xf>
    <xf numFmtId="0" fontId="31" fillId="0" borderId="0"/>
    <xf numFmtId="0" fontId="28" fillId="0" borderId="0"/>
    <xf numFmtId="0" fontId="30" fillId="0" borderId="0"/>
    <xf numFmtId="167" fontId="30" fillId="0" borderId="0"/>
    <xf numFmtId="167" fontId="30" fillId="0" borderId="0"/>
    <xf numFmtId="0" fontId="30" fillId="0" borderId="0"/>
    <xf numFmtId="167" fontId="30" fillId="0" borderId="0"/>
    <xf numFmtId="167" fontId="30" fillId="0" borderId="0"/>
    <xf numFmtId="166" fontId="25" fillId="0" borderId="0">
      <alignment vertical="top"/>
    </xf>
    <xf numFmtId="0" fontId="28" fillId="0" borderId="0"/>
    <xf numFmtId="0" fontId="28" fillId="0" borderId="0"/>
    <xf numFmtId="0" fontId="31" fillId="0" borderId="0"/>
    <xf numFmtId="166" fontId="25" fillId="0" borderId="0">
      <alignment vertical="top"/>
    </xf>
    <xf numFmtId="0" fontId="31" fillId="0" borderId="0"/>
    <xf numFmtId="0" fontId="31" fillId="0" borderId="0"/>
    <xf numFmtId="0" fontId="31" fillId="0" borderId="0"/>
    <xf numFmtId="166" fontId="25" fillId="0" borderId="0">
      <alignment vertical="top"/>
    </xf>
    <xf numFmtId="166" fontId="25" fillId="0" borderId="0">
      <alignment vertical="top"/>
    </xf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168" fontId="30" fillId="25" borderId="0" applyFont="0" applyBorder="0">
      <alignment horizontal="center" vertical="center" shrinkToFit="1"/>
    </xf>
    <xf numFmtId="44" fontId="32" fillId="0" borderId="0">
      <protection locked="0"/>
    </xf>
    <xf numFmtId="44" fontId="33" fillId="0" borderId="0">
      <protection locked="0"/>
    </xf>
    <xf numFmtId="44" fontId="32" fillId="0" borderId="0">
      <protection locked="0"/>
    </xf>
    <xf numFmtId="44" fontId="33" fillId="0" borderId="0">
      <protection locked="0"/>
    </xf>
    <xf numFmtId="44" fontId="32" fillId="0" borderId="0">
      <protection locked="0"/>
    </xf>
    <xf numFmtId="44" fontId="33" fillId="0" borderId="0">
      <protection locked="0"/>
    </xf>
    <xf numFmtId="0" fontId="34" fillId="0" borderId="0">
      <protection locked="0"/>
    </xf>
    <xf numFmtId="167" fontId="35" fillId="0" borderId="0">
      <protection locked="0"/>
    </xf>
    <xf numFmtId="0" fontId="34" fillId="0" borderId="0">
      <protection locked="0"/>
    </xf>
    <xf numFmtId="167" fontId="35" fillId="0" borderId="0">
      <protection locked="0"/>
    </xf>
    <xf numFmtId="0" fontId="32" fillId="0" borderId="18">
      <protection locked="0"/>
    </xf>
    <xf numFmtId="167" fontId="33" fillId="0" borderId="18">
      <protection locked="0"/>
    </xf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2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2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2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2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37" fillId="27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1" fillId="9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29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29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29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29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37" fillId="29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167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1" fillId="11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29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29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29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29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37" fillId="31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167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1" fillId="13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37" fillId="33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29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29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29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29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37" fillId="3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167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7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2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2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2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2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37" fillId="37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167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" fillId="19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37" fillId="39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29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29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29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29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37" fillId="41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167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29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29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29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29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37" fillId="43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67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1" fillId="14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29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37" fillId="33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167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1" fillId="16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2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37" fillId="39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167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29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29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29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29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37" fillId="45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167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1" fillId="20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167" fontId="29" fillId="46" borderId="0" applyNumberFormat="0" applyBorder="0" applyAlignment="0" applyProtection="0"/>
    <xf numFmtId="0" fontId="38" fillId="46" borderId="0" applyNumberFormat="0" applyBorder="0" applyAlignment="0" applyProtection="0"/>
    <xf numFmtId="167" fontId="29" fillId="46" borderId="0" applyNumberFormat="0" applyBorder="0" applyAlignment="0" applyProtection="0"/>
    <xf numFmtId="0" fontId="38" fillId="46" borderId="0" applyNumberFormat="0" applyBorder="0" applyAlignment="0" applyProtection="0"/>
    <xf numFmtId="167" fontId="29" fillId="46" borderId="0" applyNumberFormat="0" applyBorder="0" applyAlignment="0" applyProtection="0"/>
    <xf numFmtId="0" fontId="38" fillId="46" borderId="0" applyNumberFormat="0" applyBorder="0" applyAlignment="0" applyProtection="0"/>
    <xf numFmtId="167" fontId="29" fillId="46" borderId="0" applyNumberFormat="0" applyBorder="0" applyAlignment="0" applyProtection="0"/>
    <xf numFmtId="0" fontId="38" fillId="46" borderId="0" applyNumberFormat="0" applyBorder="0" applyAlignment="0" applyProtection="0"/>
    <xf numFmtId="167" fontId="29" fillId="47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167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167" fontId="29" fillId="40" borderId="0" applyNumberFormat="0" applyBorder="0" applyAlignment="0" applyProtection="0"/>
    <xf numFmtId="0" fontId="38" fillId="40" borderId="0" applyNumberFormat="0" applyBorder="0" applyAlignment="0" applyProtection="0"/>
    <xf numFmtId="167" fontId="29" fillId="40" borderId="0" applyNumberFormat="0" applyBorder="0" applyAlignment="0" applyProtection="0"/>
    <xf numFmtId="0" fontId="38" fillId="40" borderId="0" applyNumberFormat="0" applyBorder="0" applyAlignment="0" applyProtection="0"/>
    <xf numFmtId="167" fontId="29" fillId="40" borderId="0" applyNumberFormat="0" applyBorder="0" applyAlignment="0" applyProtection="0"/>
    <xf numFmtId="0" fontId="38" fillId="40" borderId="0" applyNumberFormat="0" applyBorder="0" applyAlignment="0" applyProtection="0"/>
    <xf numFmtId="167" fontId="29" fillId="40" borderId="0" applyNumberFormat="0" applyBorder="0" applyAlignment="0" applyProtection="0"/>
    <xf numFmtId="0" fontId="38" fillId="40" borderId="0" applyNumberFormat="0" applyBorder="0" applyAlignment="0" applyProtection="0"/>
    <xf numFmtId="167" fontId="29" fillId="41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167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167" fontId="29" fillId="42" borderId="0" applyNumberFormat="0" applyBorder="0" applyAlignment="0" applyProtection="0"/>
    <xf numFmtId="0" fontId="38" fillId="42" borderId="0" applyNumberFormat="0" applyBorder="0" applyAlignment="0" applyProtection="0"/>
    <xf numFmtId="167" fontId="29" fillId="42" borderId="0" applyNumberFormat="0" applyBorder="0" applyAlignment="0" applyProtection="0"/>
    <xf numFmtId="0" fontId="38" fillId="42" borderId="0" applyNumberFormat="0" applyBorder="0" applyAlignment="0" applyProtection="0"/>
    <xf numFmtId="167" fontId="29" fillId="42" borderId="0" applyNumberFormat="0" applyBorder="0" applyAlignment="0" applyProtection="0"/>
    <xf numFmtId="0" fontId="38" fillId="42" borderId="0" applyNumberFormat="0" applyBorder="0" applyAlignment="0" applyProtection="0"/>
    <xf numFmtId="167" fontId="29" fillId="42" borderId="0" applyNumberFormat="0" applyBorder="0" applyAlignment="0" applyProtection="0"/>
    <xf numFmtId="0" fontId="38" fillId="42" borderId="0" applyNumberFormat="0" applyBorder="0" applyAlignment="0" applyProtection="0"/>
    <xf numFmtId="167" fontId="29" fillId="43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167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9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167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1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167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167" fontId="29" fillId="52" borderId="0" applyNumberFormat="0" applyBorder="0" applyAlignment="0" applyProtection="0"/>
    <xf numFmtId="0" fontId="38" fillId="52" borderId="0" applyNumberFormat="0" applyBorder="0" applyAlignment="0" applyProtection="0"/>
    <xf numFmtId="167" fontId="29" fillId="52" borderId="0" applyNumberFormat="0" applyBorder="0" applyAlignment="0" applyProtection="0"/>
    <xf numFmtId="0" fontId="38" fillId="52" borderId="0" applyNumberFormat="0" applyBorder="0" applyAlignment="0" applyProtection="0"/>
    <xf numFmtId="167" fontId="29" fillId="52" borderId="0" applyNumberFormat="0" applyBorder="0" applyAlignment="0" applyProtection="0"/>
    <xf numFmtId="0" fontId="38" fillId="52" borderId="0" applyNumberFormat="0" applyBorder="0" applyAlignment="0" applyProtection="0"/>
    <xf numFmtId="167" fontId="29" fillId="52" borderId="0" applyNumberFormat="0" applyBorder="0" applyAlignment="0" applyProtection="0"/>
    <xf numFmtId="0" fontId="38" fillId="52" borderId="0" applyNumberFormat="0" applyBorder="0" applyAlignment="0" applyProtection="0"/>
    <xf numFmtId="167" fontId="29" fillId="53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167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9" fillId="54" borderId="0" applyNumberFormat="0" applyBorder="0" applyAlignment="0" applyProtection="0"/>
    <xf numFmtId="0" fontId="40" fillId="55" borderId="0" applyNumberFormat="0" applyBorder="0" applyAlignment="0" applyProtection="0"/>
    <xf numFmtId="0" fontId="40" fillId="56" borderId="0" applyNumberFormat="0" applyBorder="0" applyAlignment="0" applyProtection="0"/>
    <xf numFmtId="0" fontId="40" fillId="57" borderId="0" applyNumberFormat="0" applyBorder="0" applyAlignment="0" applyProtection="0"/>
    <xf numFmtId="0" fontId="40" fillId="37" borderId="0" applyNumberFormat="0" applyBorder="0" applyAlignment="0" applyProtection="0"/>
    <xf numFmtId="0" fontId="39" fillId="58" borderId="0" applyNumberFormat="0" applyBorder="0" applyAlignment="0" applyProtection="0"/>
    <xf numFmtId="0" fontId="39" fillId="59" borderId="0" applyNumberFormat="0" applyBorder="0" applyAlignment="0" applyProtection="0"/>
    <xf numFmtId="0" fontId="39" fillId="60" borderId="0" applyNumberFormat="0" applyBorder="0" applyAlignment="0" applyProtection="0"/>
    <xf numFmtId="0" fontId="40" fillId="61" borderId="0" applyNumberFormat="0" applyBorder="0" applyAlignment="0" applyProtection="0"/>
    <xf numFmtId="0" fontId="40" fillId="62" borderId="0" applyNumberFormat="0" applyBorder="0" applyAlignment="0" applyProtection="0"/>
    <xf numFmtId="0" fontId="40" fillId="63" borderId="0" applyNumberFormat="0" applyBorder="0" applyAlignment="0" applyProtection="0"/>
    <xf numFmtId="0" fontId="40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3" borderId="0" applyNumberFormat="0" applyBorder="0" applyAlignment="0" applyProtection="0"/>
    <xf numFmtId="0" fontId="39" fillId="65" borderId="0" applyNumberFormat="0" applyBorder="0" applyAlignment="0" applyProtection="0"/>
    <xf numFmtId="0" fontId="40" fillId="66" borderId="0" applyNumberFormat="0" applyBorder="0" applyAlignment="0" applyProtection="0"/>
    <xf numFmtId="0" fontId="40" fillId="67" borderId="0" applyNumberFormat="0" applyBorder="0" applyAlignment="0" applyProtection="0"/>
    <xf numFmtId="0" fontId="40" fillId="64" borderId="0" applyNumberFormat="0" applyBorder="0" applyAlignment="0" applyProtection="0"/>
    <xf numFmtId="0" fontId="40" fillId="68" borderId="0" applyNumberFormat="0" applyBorder="0" applyAlignment="0" applyProtection="0"/>
    <xf numFmtId="0" fontId="39" fillId="37" borderId="0" applyNumberFormat="0" applyBorder="0" applyAlignment="0" applyProtection="0"/>
    <xf numFmtId="0" fontId="39" fillId="69" borderId="0" applyNumberFormat="0" applyBorder="0" applyAlignment="0" applyProtection="0"/>
    <xf numFmtId="0" fontId="39" fillId="70" borderId="0" applyNumberFormat="0" applyBorder="0" applyAlignment="0" applyProtection="0"/>
    <xf numFmtId="0" fontId="40" fillId="64" borderId="0" applyNumberFormat="0" applyBorder="0" applyAlignment="0" applyProtection="0"/>
    <xf numFmtId="0" fontId="40" fillId="62" borderId="0" applyNumberFormat="0" applyBorder="0" applyAlignment="0" applyProtection="0"/>
    <xf numFmtId="0" fontId="40" fillId="37" borderId="0" applyNumberFormat="0" applyBorder="0" applyAlignment="0" applyProtection="0"/>
    <xf numFmtId="0" fontId="40" fillId="65" borderId="0" applyNumberFormat="0" applyBorder="0" applyAlignment="0" applyProtection="0"/>
    <xf numFmtId="0" fontId="39" fillId="37" borderId="0" applyNumberFormat="0" applyBorder="0" applyAlignment="0" applyProtection="0"/>
    <xf numFmtId="0" fontId="39" fillId="64" borderId="0" applyNumberFormat="0" applyBorder="0" applyAlignment="0" applyProtection="0"/>
    <xf numFmtId="0" fontId="39" fillId="71" borderId="0" applyNumberFormat="0" applyBorder="0" applyAlignment="0" applyProtection="0"/>
    <xf numFmtId="0" fontId="40" fillId="55" borderId="0" applyNumberFormat="0" applyBorder="0" applyAlignment="0" applyProtection="0"/>
    <xf numFmtId="0" fontId="40" fillId="66" borderId="0" applyNumberFormat="0" applyBorder="0" applyAlignment="0" applyProtection="0"/>
    <xf numFmtId="0" fontId="40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9" borderId="0" applyNumberFormat="0" applyBorder="0" applyAlignment="0" applyProtection="0"/>
    <xf numFmtId="0" fontId="39" fillId="72" borderId="0" applyNumberFormat="0" applyBorder="0" applyAlignment="0" applyProtection="0"/>
    <xf numFmtId="0" fontId="40" fillId="73" borderId="0" applyNumberFormat="0" applyBorder="0" applyAlignment="0" applyProtection="0"/>
    <xf numFmtId="0" fontId="40" fillId="63" borderId="0" applyNumberFormat="0" applyBorder="0" applyAlignment="0" applyProtection="0"/>
    <xf numFmtId="0" fontId="40" fillId="74" borderId="0" applyNumberFormat="0" applyBorder="0" applyAlignment="0" applyProtection="0"/>
    <xf numFmtId="0" fontId="39" fillId="74" borderId="0" applyNumberFormat="0" applyBorder="0" applyAlignment="0" applyProtection="0"/>
    <xf numFmtId="0" fontId="39" fillId="75" borderId="0" applyNumberFormat="0" applyBorder="0" applyAlignment="0" applyProtection="0"/>
    <xf numFmtId="169" fontId="41" fillId="76" borderId="0">
      <alignment horizontal="center" vertical="center"/>
    </xf>
    <xf numFmtId="170" fontId="42" fillId="0" borderId="19" applyFont="0" applyFill="0">
      <alignment horizontal="right" vertical="center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171" fontId="45" fillId="0" borderId="20">
      <protection locked="0"/>
    </xf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170" fontId="42" fillId="0" borderId="0" applyFont="0" applyBorder="0" applyProtection="0">
      <alignment vertical="center"/>
    </xf>
    <xf numFmtId="169" fontId="30" fillId="0" borderId="0" applyNumberFormat="0" applyFont="0" applyAlignment="0">
      <alignment horizontal="center" vertical="center"/>
    </xf>
    <xf numFmtId="39" fontId="46" fillId="22" borderId="0" applyNumberFormat="0" applyBorder="0">
      <alignment vertical="center"/>
    </xf>
    <xf numFmtId="0" fontId="47" fillId="63" borderId="0" applyNumberFormat="0" applyBorder="0" applyAlignment="0" applyProtection="0"/>
    <xf numFmtId="0" fontId="45" fillId="0" borderId="0">
      <alignment horizontal="left"/>
    </xf>
    <xf numFmtId="174" fontId="48" fillId="77" borderId="15">
      <alignment vertical="center"/>
    </xf>
    <xf numFmtId="174" fontId="48" fillId="78" borderId="15">
      <alignment vertical="center"/>
    </xf>
    <xf numFmtId="37" fontId="49" fillId="79" borderId="15">
      <alignment horizontal="center" vertical="center"/>
    </xf>
    <xf numFmtId="0" fontId="50" fillId="65" borderId="21" applyNumberFormat="0" applyAlignment="0" applyProtection="0"/>
    <xf numFmtId="175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9" fillId="0" borderId="0" applyFont="0" applyFill="0" applyBorder="0" applyAlignment="0" applyProtection="0"/>
    <xf numFmtId="176" fontId="30" fillId="0" borderId="0" applyFont="0" applyFill="0" applyBorder="0" applyAlignment="0" applyProtection="0"/>
    <xf numFmtId="3" fontId="51" fillId="0" borderId="0" applyFont="0" applyFill="0" applyBorder="0" applyAlignment="0" applyProtection="0"/>
    <xf numFmtId="171" fontId="52" fillId="80" borderId="20"/>
    <xf numFmtId="177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178" fontId="30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4" fontId="54" fillId="0" borderId="0" applyFont="0" applyBorder="0">
      <alignment vertical="top"/>
    </xf>
    <xf numFmtId="14" fontId="55" fillId="0" borderId="0" applyFont="0" applyBorder="0">
      <alignment vertical="top"/>
    </xf>
    <xf numFmtId="14" fontId="56" fillId="0" borderId="0">
      <alignment vertical="top"/>
    </xf>
    <xf numFmtId="14" fontId="57" fillId="0" borderId="0">
      <alignment vertical="top"/>
    </xf>
    <xf numFmtId="175" fontId="30" fillId="0" borderId="0" applyFont="0" applyFill="0" applyBorder="0" applyAlignment="0" applyProtection="0"/>
    <xf numFmtId="176" fontId="30" fillId="0" borderId="0" applyFont="0" applyFill="0" applyBorder="0" applyAlignment="0" applyProtection="0"/>
    <xf numFmtId="166" fontId="58" fillId="0" borderId="0">
      <alignment vertical="top"/>
    </xf>
    <xf numFmtId="38" fontId="29" fillId="0" borderId="0">
      <alignment vertical="top"/>
    </xf>
    <xf numFmtId="0" fontId="59" fillId="81" borderId="0" applyNumberFormat="0" applyBorder="0" applyAlignment="0" applyProtection="0"/>
    <xf numFmtId="0" fontId="59" fillId="82" borderId="0" applyNumberFormat="0" applyBorder="0" applyAlignment="0" applyProtection="0"/>
    <xf numFmtId="0" fontId="59" fillId="83" borderId="0" applyNumberFormat="0" applyBorder="0" applyAlignment="0" applyProtection="0"/>
    <xf numFmtId="0" fontId="59" fillId="84" borderId="0" applyNumberFormat="0" applyBorder="0" applyAlignment="0" applyProtection="0"/>
    <xf numFmtId="0" fontId="59" fillId="85" borderId="0" applyNumberFormat="0" applyBorder="0" applyAlignment="0" applyProtection="0"/>
    <xf numFmtId="167" fontId="60" fillId="0" borderId="0" applyFont="0" applyFill="0" applyBorder="0" applyAlignment="0" applyProtection="0"/>
    <xf numFmtId="167" fontId="61" fillId="0" borderId="0" applyFont="0" applyFill="0" applyBorder="0" applyAlignment="0" applyProtection="0"/>
    <xf numFmtId="0" fontId="4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2" fontId="51" fillId="0" borderId="0" applyFont="0" applyFill="0" applyBorder="0" applyAlignment="0" applyProtection="0"/>
    <xf numFmtId="0" fontId="30" fillId="0" borderId="0" applyNumberFormat="0" applyFont="0">
      <alignment wrapText="1"/>
    </xf>
    <xf numFmtId="181" fontId="45" fillId="86" borderId="15" applyBorder="0">
      <alignment horizontal="center" vertical="center"/>
    </xf>
    <xf numFmtId="0" fontId="62" fillId="87" borderId="0" applyNumberFormat="0" applyBorder="0" applyAlignment="0" applyProtection="0"/>
    <xf numFmtId="0" fontId="63" fillId="0" borderId="0">
      <alignment vertical="top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22" applyNumberFormat="0" applyFill="0" applyAlignment="0" applyProtection="0"/>
    <xf numFmtId="0" fontId="66" fillId="0" borderId="0" applyNumberFormat="0" applyFill="0" applyBorder="0" applyAlignment="0" applyProtection="0"/>
    <xf numFmtId="167" fontId="29" fillId="0" borderId="0">
      <alignment vertical="top"/>
    </xf>
    <xf numFmtId="166" fontId="67" fillId="0" borderId="0">
      <alignment vertical="top"/>
    </xf>
    <xf numFmtId="38" fontId="29" fillId="0" borderId="0">
      <alignment vertical="top"/>
    </xf>
    <xf numFmtId="0" fontId="46" fillId="88" borderId="15">
      <alignment horizontal="center" vertical="center" wrapText="1"/>
      <protection locked="0"/>
    </xf>
    <xf numFmtId="171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74" borderId="23" applyNumberFormat="0" applyAlignment="0" applyProtection="0"/>
    <xf numFmtId="166" fontId="26" fillId="0" borderId="0">
      <alignment vertical="top"/>
    </xf>
    <xf numFmtId="166" fontId="26" fillId="22" borderId="0">
      <alignment vertical="top"/>
    </xf>
    <xf numFmtId="182" fontId="26" fillId="23" borderId="0">
      <alignment vertical="top"/>
    </xf>
    <xf numFmtId="174" fontId="30" fillId="89" borderId="15">
      <alignment vertical="center"/>
    </xf>
    <xf numFmtId="169" fontId="72" fillId="90" borderId="24" applyBorder="0" applyAlignment="0">
      <alignment horizontal="left" indent="1"/>
    </xf>
    <xf numFmtId="0" fontId="73" fillId="0" borderId="25" applyNumberFormat="0" applyFill="0" applyAlignment="0" applyProtection="0"/>
    <xf numFmtId="0" fontId="74" fillId="74" borderId="0" applyNumberFormat="0" applyBorder="0" applyAlignment="0" applyProtection="0"/>
    <xf numFmtId="0" fontId="75" fillId="22" borderId="15" applyFont="0" applyBorder="0" applyAlignment="0">
      <alignment horizontal="center" vertical="center"/>
    </xf>
    <xf numFmtId="167" fontId="76" fillId="0" borderId="0"/>
    <xf numFmtId="167" fontId="76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36" fillId="0" borderId="0"/>
    <xf numFmtId="167" fontId="36" fillId="0" borderId="0"/>
    <xf numFmtId="167" fontId="30" fillId="0" borderId="0"/>
    <xf numFmtId="167" fontId="30" fillId="0" borderId="0"/>
    <xf numFmtId="167" fontId="77" fillId="0" borderId="0"/>
    <xf numFmtId="167" fontId="29" fillId="0" borderId="0"/>
    <xf numFmtId="167" fontId="78" fillId="0" borderId="0"/>
    <xf numFmtId="0" fontId="29" fillId="0" borderId="0"/>
    <xf numFmtId="0" fontId="79" fillId="0" borderId="0"/>
    <xf numFmtId="167" fontId="80" fillId="0" borderId="0"/>
    <xf numFmtId="0" fontId="28" fillId="0" borderId="0"/>
    <xf numFmtId="0" fontId="30" fillId="73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0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83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0" fontId="81" fillId="92" borderId="27" applyNumberFormat="0" applyAlignment="0" applyProtection="0"/>
    <xf numFmtId="0" fontId="82" fillId="22" borderId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84" fillId="0" borderId="0" applyNumberFormat="0">
      <alignment horizontal="left"/>
    </xf>
    <xf numFmtId="174" fontId="85" fillId="89" borderId="15">
      <alignment horizontal="center" vertical="center" wrapText="1"/>
      <protection locked="0"/>
    </xf>
    <xf numFmtId="0" fontId="30" fillId="0" borderId="0">
      <alignment vertical="center"/>
    </xf>
    <xf numFmtId="4" fontId="86" fillId="93" borderId="28" applyNumberFormat="0" applyProtection="0">
      <alignment vertical="center"/>
    </xf>
    <xf numFmtId="4" fontId="86" fillId="93" borderId="28" applyNumberFormat="0" applyProtection="0">
      <alignment vertical="center"/>
    </xf>
    <xf numFmtId="4" fontId="29" fillId="24" borderId="27" applyNumberFormat="0" applyProtection="0">
      <alignment vertical="center"/>
    </xf>
    <xf numFmtId="4" fontId="86" fillId="93" borderId="28" applyNumberFormat="0" applyProtection="0">
      <alignment vertical="center"/>
    </xf>
    <xf numFmtId="4" fontId="29" fillId="24" borderId="27" applyNumberFormat="0" applyProtection="0">
      <alignment vertical="center"/>
    </xf>
    <xf numFmtId="4" fontId="83" fillId="24" borderId="27" applyNumberFormat="0" applyProtection="0">
      <alignment vertical="center"/>
    </xf>
    <xf numFmtId="4" fontId="87" fillId="93" borderId="28" applyNumberFormat="0" applyProtection="0">
      <alignment vertical="center"/>
    </xf>
    <xf numFmtId="4" fontId="87" fillId="93" borderId="28" applyNumberFormat="0" applyProtection="0">
      <alignment vertical="center"/>
    </xf>
    <xf numFmtId="4" fontId="29" fillId="24" borderId="27" applyNumberFormat="0" applyProtection="0">
      <alignment vertical="center"/>
    </xf>
    <xf numFmtId="4" fontId="87" fillId="93" borderId="28" applyNumberFormat="0" applyProtection="0">
      <alignment vertical="center"/>
    </xf>
    <xf numFmtId="4" fontId="29" fillId="24" borderId="27" applyNumberFormat="0" applyProtection="0">
      <alignment vertical="center"/>
    </xf>
    <xf numFmtId="4" fontId="88" fillId="24" borderId="27" applyNumberFormat="0" applyProtection="0">
      <alignment vertical="center"/>
    </xf>
    <xf numFmtId="4" fontId="86" fillId="93" borderId="28" applyNumberFormat="0" applyProtection="0">
      <alignment horizontal="left" vertical="center" indent="1"/>
    </xf>
    <xf numFmtId="4" fontId="86" fillId="93" borderId="28" applyNumberFormat="0" applyProtection="0">
      <alignment horizontal="left" vertical="center" indent="1"/>
    </xf>
    <xf numFmtId="4" fontId="29" fillId="24" borderId="27" applyNumberFormat="0" applyProtection="0">
      <alignment horizontal="left" vertical="center" indent="1"/>
    </xf>
    <xf numFmtId="4" fontId="86" fillId="93" borderId="28" applyNumberFormat="0" applyProtection="0">
      <alignment horizontal="left" vertical="center" indent="1"/>
    </xf>
    <xf numFmtId="4" fontId="29" fillId="24" borderId="27" applyNumberFormat="0" applyProtection="0">
      <alignment horizontal="left" vertical="center" indent="1"/>
    </xf>
    <xf numFmtId="4" fontId="83" fillId="24" borderId="27" applyNumberFormat="0" applyProtection="0">
      <alignment horizontal="left" vertical="center" indent="1"/>
    </xf>
    <xf numFmtId="0" fontId="86" fillId="93" borderId="28" applyNumberFormat="0" applyProtection="0">
      <alignment horizontal="left" vertical="top" indent="1"/>
    </xf>
    <xf numFmtId="0" fontId="86" fillId="93" borderId="28" applyNumberFormat="0" applyProtection="0">
      <alignment horizontal="left" vertical="top" indent="1"/>
    </xf>
    <xf numFmtId="4" fontId="29" fillId="24" borderId="27" applyNumberFormat="0" applyProtection="0">
      <alignment horizontal="left" vertical="center" indent="1"/>
    </xf>
    <xf numFmtId="0" fontId="86" fillId="93" borderId="28" applyNumberFormat="0" applyProtection="0">
      <alignment horizontal="left" vertical="top" indent="1"/>
    </xf>
    <xf numFmtId="4" fontId="29" fillId="24" borderId="27" applyNumberFormat="0" applyProtection="0">
      <alignment horizontal="left" vertical="center" indent="1"/>
    </xf>
    <xf numFmtId="4" fontId="83" fillId="24" borderId="27" applyNumberFormat="0" applyProtection="0">
      <alignment horizontal="left" vertical="center" indent="1"/>
    </xf>
    <xf numFmtId="4" fontId="86" fillId="94" borderId="0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4" fontId="83" fillId="28" borderId="28" applyNumberFormat="0" applyProtection="0">
      <alignment horizontal="right" vertical="center"/>
    </xf>
    <xf numFmtId="4" fontId="83" fillId="28" borderId="28" applyNumberFormat="0" applyProtection="0">
      <alignment horizontal="right" vertical="center"/>
    </xf>
    <xf numFmtId="4" fontId="29" fillId="96" borderId="27" applyNumberFormat="0" applyProtection="0">
      <alignment horizontal="right" vertical="center"/>
    </xf>
    <xf numFmtId="4" fontId="83" fillId="28" borderId="28" applyNumberFormat="0" applyProtection="0">
      <alignment horizontal="right" vertical="center"/>
    </xf>
    <xf numFmtId="4" fontId="29" fillId="96" borderId="27" applyNumberFormat="0" applyProtection="0">
      <alignment horizontal="right" vertical="center"/>
    </xf>
    <xf numFmtId="4" fontId="83" fillId="96" borderId="27" applyNumberFormat="0" applyProtection="0">
      <alignment horizontal="right" vertical="center"/>
    </xf>
    <xf numFmtId="4" fontId="83" fillId="40" borderId="28" applyNumberFormat="0" applyProtection="0">
      <alignment horizontal="right" vertical="center"/>
    </xf>
    <xf numFmtId="4" fontId="83" fillId="40" borderId="28" applyNumberFormat="0" applyProtection="0">
      <alignment horizontal="right" vertical="center"/>
    </xf>
    <xf numFmtId="4" fontId="29" fillId="97" borderId="27" applyNumberFormat="0" applyProtection="0">
      <alignment horizontal="right" vertical="center"/>
    </xf>
    <xf numFmtId="4" fontId="83" fillId="40" borderId="28" applyNumberFormat="0" applyProtection="0">
      <alignment horizontal="right" vertical="center"/>
    </xf>
    <xf numFmtId="4" fontId="29" fillId="97" borderId="27" applyNumberFormat="0" applyProtection="0">
      <alignment horizontal="right" vertical="center"/>
    </xf>
    <xf numFmtId="4" fontId="83" fillId="97" borderId="27" applyNumberFormat="0" applyProtection="0">
      <alignment horizontal="right" vertical="center"/>
    </xf>
    <xf numFmtId="4" fontId="83" fillId="98" borderId="28" applyNumberFormat="0" applyProtection="0">
      <alignment horizontal="right" vertical="center"/>
    </xf>
    <xf numFmtId="4" fontId="83" fillId="98" borderId="28" applyNumberFormat="0" applyProtection="0">
      <alignment horizontal="right" vertical="center"/>
    </xf>
    <xf numFmtId="4" fontId="29" fillId="79" borderId="27" applyNumberFormat="0" applyProtection="0">
      <alignment horizontal="right" vertical="center"/>
    </xf>
    <xf numFmtId="4" fontId="83" fillId="98" borderId="28" applyNumberFormat="0" applyProtection="0">
      <alignment horizontal="right" vertical="center"/>
    </xf>
    <xf numFmtId="4" fontId="29" fillId="79" borderId="27" applyNumberFormat="0" applyProtection="0">
      <alignment horizontal="right" vertical="center"/>
    </xf>
    <xf numFmtId="4" fontId="83" fillId="79" borderId="27" applyNumberFormat="0" applyProtection="0">
      <alignment horizontal="right" vertical="center"/>
    </xf>
    <xf numFmtId="4" fontId="83" fillId="44" borderId="28" applyNumberFormat="0" applyProtection="0">
      <alignment horizontal="right" vertical="center"/>
    </xf>
    <xf numFmtId="4" fontId="83" fillId="44" borderId="28" applyNumberFormat="0" applyProtection="0">
      <alignment horizontal="right" vertical="center"/>
    </xf>
    <xf numFmtId="4" fontId="29" fillId="99" borderId="27" applyNumberFormat="0" applyProtection="0">
      <alignment horizontal="right" vertical="center"/>
    </xf>
    <xf numFmtId="4" fontId="83" fillId="44" borderId="28" applyNumberFormat="0" applyProtection="0">
      <alignment horizontal="right" vertical="center"/>
    </xf>
    <xf numFmtId="4" fontId="29" fillId="99" borderId="27" applyNumberFormat="0" applyProtection="0">
      <alignment horizontal="right" vertical="center"/>
    </xf>
    <xf numFmtId="4" fontId="83" fillId="99" borderId="27" applyNumberFormat="0" applyProtection="0">
      <alignment horizontal="right" vertical="center"/>
    </xf>
    <xf numFmtId="4" fontId="83" fillId="52" borderId="28" applyNumberFormat="0" applyProtection="0">
      <alignment horizontal="right" vertical="center"/>
    </xf>
    <xf numFmtId="4" fontId="83" fillId="52" borderId="28" applyNumberFormat="0" applyProtection="0">
      <alignment horizontal="right" vertical="center"/>
    </xf>
    <xf numFmtId="4" fontId="29" fillId="100" borderId="27" applyNumberFormat="0" applyProtection="0">
      <alignment horizontal="right" vertical="center"/>
    </xf>
    <xf numFmtId="4" fontId="83" fillId="52" borderId="28" applyNumberFormat="0" applyProtection="0">
      <alignment horizontal="right" vertical="center"/>
    </xf>
    <xf numFmtId="4" fontId="29" fillId="100" borderId="27" applyNumberFormat="0" applyProtection="0">
      <alignment horizontal="right" vertical="center"/>
    </xf>
    <xf numFmtId="4" fontId="83" fillId="100" borderId="27" applyNumberFormat="0" applyProtection="0">
      <alignment horizontal="right" vertical="center"/>
    </xf>
    <xf numFmtId="4" fontId="83" fillId="101" borderId="28" applyNumberFormat="0" applyProtection="0">
      <alignment horizontal="right" vertical="center"/>
    </xf>
    <xf numFmtId="4" fontId="83" fillId="101" borderId="28" applyNumberFormat="0" applyProtection="0">
      <alignment horizontal="right" vertical="center"/>
    </xf>
    <xf numFmtId="4" fontId="29" fillId="102" borderId="27" applyNumberFormat="0" applyProtection="0">
      <alignment horizontal="right" vertical="center"/>
    </xf>
    <xf numFmtId="4" fontId="83" fillId="101" borderId="28" applyNumberFormat="0" applyProtection="0">
      <alignment horizontal="right" vertical="center"/>
    </xf>
    <xf numFmtId="4" fontId="29" fillId="102" borderId="27" applyNumberFormat="0" applyProtection="0">
      <alignment horizontal="right" vertical="center"/>
    </xf>
    <xf numFmtId="4" fontId="83" fillId="102" borderId="27" applyNumberFormat="0" applyProtection="0">
      <alignment horizontal="right" vertical="center"/>
    </xf>
    <xf numFmtId="4" fontId="83" fillId="103" borderId="28" applyNumberFormat="0" applyProtection="0">
      <alignment horizontal="right" vertical="center"/>
    </xf>
    <xf numFmtId="4" fontId="83" fillId="103" borderId="28" applyNumberFormat="0" applyProtection="0">
      <alignment horizontal="right" vertical="center"/>
    </xf>
    <xf numFmtId="4" fontId="29" fillId="104" borderId="27" applyNumberFormat="0" applyProtection="0">
      <alignment horizontal="right" vertical="center"/>
    </xf>
    <xf numFmtId="4" fontId="83" fillId="103" borderId="28" applyNumberFormat="0" applyProtection="0">
      <alignment horizontal="right" vertical="center"/>
    </xf>
    <xf numFmtId="4" fontId="29" fillId="104" borderId="27" applyNumberFormat="0" applyProtection="0">
      <alignment horizontal="right" vertical="center"/>
    </xf>
    <xf numFmtId="4" fontId="83" fillId="104" borderId="27" applyNumberFormat="0" applyProtection="0">
      <alignment horizontal="right" vertical="center"/>
    </xf>
    <xf numFmtId="4" fontId="83" fillId="105" borderId="28" applyNumberFormat="0" applyProtection="0">
      <alignment horizontal="right" vertical="center"/>
    </xf>
    <xf numFmtId="4" fontId="83" fillId="105" borderId="28" applyNumberFormat="0" applyProtection="0">
      <alignment horizontal="right" vertical="center"/>
    </xf>
    <xf numFmtId="4" fontId="29" fillId="106" borderId="27" applyNumberFormat="0" applyProtection="0">
      <alignment horizontal="right" vertical="center"/>
    </xf>
    <xf numFmtId="4" fontId="83" fillId="105" borderId="28" applyNumberFormat="0" applyProtection="0">
      <alignment horizontal="right" vertical="center"/>
    </xf>
    <xf numFmtId="4" fontId="29" fillId="106" borderId="27" applyNumberFormat="0" applyProtection="0">
      <alignment horizontal="right" vertical="center"/>
    </xf>
    <xf numFmtId="4" fontId="83" fillId="106" borderId="27" applyNumberFormat="0" applyProtection="0">
      <alignment horizontal="right" vertical="center"/>
    </xf>
    <xf numFmtId="4" fontId="83" fillId="42" borderId="28" applyNumberFormat="0" applyProtection="0">
      <alignment horizontal="right" vertical="center"/>
    </xf>
    <xf numFmtId="4" fontId="83" fillId="42" borderId="28" applyNumberFormat="0" applyProtection="0">
      <alignment horizontal="right" vertical="center"/>
    </xf>
    <xf numFmtId="4" fontId="29" fillId="86" borderId="27" applyNumberFormat="0" applyProtection="0">
      <alignment horizontal="right" vertical="center"/>
    </xf>
    <xf numFmtId="4" fontId="83" fillId="42" borderId="28" applyNumberFormat="0" applyProtection="0">
      <alignment horizontal="right" vertical="center"/>
    </xf>
    <xf numFmtId="4" fontId="29" fillId="86" borderId="27" applyNumberFormat="0" applyProtection="0">
      <alignment horizontal="right" vertical="center"/>
    </xf>
    <xf numFmtId="4" fontId="83" fillId="86" borderId="27" applyNumberFormat="0" applyProtection="0">
      <alignment horizontal="right" vertical="center"/>
    </xf>
    <xf numFmtId="4" fontId="86" fillId="107" borderId="29" applyNumberFormat="0" applyProtection="0">
      <alignment horizontal="left" vertical="center" indent="1"/>
    </xf>
    <xf numFmtId="4" fontId="29" fillId="108" borderId="27" applyNumberFormat="0" applyProtection="0">
      <alignment horizontal="left" vertical="center" indent="1"/>
    </xf>
    <xf numFmtId="4" fontId="29" fillId="108" borderId="27" applyNumberFormat="0" applyProtection="0">
      <alignment horizontal="left" vertical="center" indent="1"/>
    </xf>
    <xf numFmtId="4" fontId="86" fillId="108" borderId="27" applyNumberFormat="0" applyProtection="0">
      <alignment horizontal="left" vertical="center" indent="1"/>
    </xf>
    <xf numFmtId="4" fontId="83" fillId="109" borderId="0" applyNumberFormat="0" applyProtection="0">
      <alignment horizontal="left" vertical="center" indent="1"/>
    </xf>
    <xf numFmtId="4" fontId="29" fillId="110" borderId="30" applyNumberFormat="0" applyProtection="0">
      <alignment horizontal="left" vertical="center" indent="1"/>
    </xf>
    <xf numFmtId="4" fontId="29" fillId="110" borderId="30" applyNumberFormat="0" applyProtection="0">
      <alignment horizontal="left" vertical="center" indent="1"/>
    </xf>
    <xf numFmtId="4" fontId="83" fillId="110" borderId="30" applyNumberFormat="0" applyProtection="0">
      <alignment horizontal="left" vertical="center" indent="1"/>
    </xf>
    <xf numFmtId="4" fontId="90" fillId="111" borderId="0" applyNumberFormat="0" applyProtection="0">
      <alignment horizontal="left" vertical="center" indent="1"/>
    </xf>
    <xf numFmtId="4" fontId="29" fillId="112" borderId="0" applyNumberFormat="0" applyProtection="0">
      <alignment horizontal="left" vertical="center" indent="1"/>
    </xf>
    <xf numFmtId="4" fontId="90" fillId="112" borderId="0" applyNumberFormat="0" applyProtection="0">
      <alignment horizontal="left" vertical="center" indent="1"/>
    </xf>
    <xf numFmtId="4" fontId="83" fillId="94" borderId="28" applyNumberFormat="0" applyProtection="0">
      <alignment horizontal="right" vertical="center"/>
    </xf>
    <xf numFmtId="4" fontId="83" fillId="94" borderId="28" applyNumberFormat="0" applyProtection="0">
      <alignment horizontal="right" vertical="center"/>
    </xf>
    <xf numFmtId="167" fontId="89" fillId="95" borderId="27" applyNumberFormat="0" applyProtection="0">
      <alignment horizontal="left" vertical="center" indent="1"/>
    </xf>
    <xf numFmtId="4" fontId="83" fillId="94" borderId="28" applyNumberFormat="0" applyProtection="0">
      <alignment horizontal="right" vertical="center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4" fontId="55" fillId="109" borderId="0" applyNumberFormat="0" applyProtection="0">
      <alignment horizontal="left" vertical="center" indent="1"/>
    </xf>
    <xf numFmtId="4" fontId="29" fillId="110" borderId="27" applyNumberFormat="0" applyProtection="0">
      <alignment horizontal="left" vertical="center" indent="1"/>
    </xf>
    <xf numFmtId="4" fontId="29" fillId="110" borderId="27" applyNumberFormat="0" applyProtection="0">
      <alignment horizontal="left" vertical="center" indent="1"/>
    </xf>
    <xf numFmtId="4" fontId="55" fillId="110" borderId="27" applyNumberFormat="0" applyProtection="0">
      <alignment horizontal="left" vertical="center" indent="1"/>
    </xf>
    <xf numFmtId="4" fontId="55" fillId="94" borderId="0" applyNumberFormat="0" applyProtection="0">
      <alignment horizontal="left" vertical="center" indent="1"/>
    </xf>
    <xf numFmtId="4" fontId="29" fillId="90" borderId="27" applyNumberFormat="0" applyProtection="0">
      <alignment horizontal="left" vertical="center" indent="1"/>
    </xf>
    <xf numFmtId="4" fontId="29" fillId="90" borderId="27" applyNumberFormat="0" applyProtection="0">
      <alignment horizontal="left" vertical="center" indent="1"/>
    </xf>
    <xf numFmtId="4" fontId="55" fillId="90" borderId="27" applyNumberFormat="0" applyProtection="0">
      <alignment horizontal="left" vertical="center" indent="1"/>
    </xf>
    <xf numFmtId="0" fontId="30" fillId="111" borderId="28" applyNumberFormat="0" applyProtection="0">
      <alignment horizontal="left" vertical="center" indent="1"/>
    </xf>
    <xf numFmtId="0" fontId="30" fillId="111" borderId="28" applyNumberFormat="0" applyProtection="0">
      <alignment horizontal="left" vertical="center" indent="1"/>
    </xf>
    <xf numFmtId="167" fontId="89" fillId="90" borderId="27" applyNumberFormat="0" applyProtection="0">
      <alignment horizontal="left" vertical="center" indent="1"/>
    </xf>
    <xf numFmtId="0" fontId="30" fillId="111" borderId="28" applyNumberFormat="0" applyProtection="0">
      <alignment horizontal="left" vertical="center" indent="1"/>
    </xf>
    <xf numFmtId="167" fontId="89" fillId="90" borderId="27" applyNumberFormat="0" applyProtection="0">
      <alignment horizontal="left" vertical="center" indent="1"/>
    </xf>
    <xf numFmtId="0" fontId="30" fillId="90" borderId="27" applyNumberFormat="0" applyProtection="0">
      <alignment horizontal="left" vertical="center" indent="1"/>
    </xf>
    <xf numFmtId="0" fontId="30" fillId="111" borderId="28" applyNumberFormat="0" applyProtection="0">
      <alignment horizontal="left" vertical="top" indent="1"/>
    </xf>
    <xf numFmtId="0" fontId="30" fillId="111" borderId="28" applyNumberFormat="0" applyProtection="0">
      <alignment horizontal="left" vertical="top" indent="1"/>
    </xf>
    <xf numFmtId="167" fontId="89" fillId="90" borderId="27" applyNumberFormat="0" applyProtection="0">
      <alignment horizontal="left" vertical="center" indent="1"/>
    </xf>
    <xf numFmtId="0" fontId="30" fillId="111" borderId="28" applyNumberFormat="0" applyProtection="0">
      <alignment horizontal="left" vertical="top" indent="1"/>
    </xf>
    <xf numFmtId="167" fontId="89" fillId="90" borderId="27" applyNumberFormat="0" applyProtection="0">
      <alignment horizontal="left" vertical="center" indent="1"/>
    </xf>
    <xf numFmtId="0" fontId="30" fillId="90" borderId="27" applyNumberFormat="0" applyProtection="0">
      <alignment horizontal="left" vertical="center" indent="1"/>
    </xf>
    <xf numFmtId="0" fontId="30" fillId="94" borderId="28" applyNumberFormat="0" applyProtection="0">
      <alignment horizontal="left" vertical="center" indent="1"/>
    </xf>
    <xf numFmtId="0" fontId="30" fillId="94" borderId="28" applyNumberFormat="0" applyProtection="0">
      <alignment horizontal="left" vertical="center" indent="1"/>
    </xf>
    <xf numFmtId="167" fontId="89" fillId="113" borderId="27" applyNumberFormat="0" applyProtection="0">
      <alignment horizontal="left" vertical="center" indent="1"/>
    </xf>
    <xf numFmtId="0" fontId="30" fillId="94" borderId="28" applyNumberFormat="0" applyProtection="0">
      <alignment horizontal="left" vertical="center" indent="1"/>
    </xf>
    <xf numFmtId="167" fontId="89" fillId="113" borderId="27" applyNumberFormat="0" applyProtection="0">
      <alignment horizontal="left" vertical="center" indent="1"/>
    </xf>
    <xf numFmtId="0" fontId="30" fillId="113" borderId="27" applyNumberFormat="0" applyProtection="0">
      <alignment horizontal="left" vertical="center" indent="1"/>
    </xf>
    <xf numFmtId="0" fontId="30" fillId="94" borderId="28" applyNumberFormat="0" applyProtection="0">
      <alignment horizontal="left" vertical="top" indent="1"/>
    </xf>
    <xf numFmtId="0" fontId="30" fillId="94" borderId="28" applyNumberFormat="0" applyProtection="0">
      <alignment horizontal="left" vertical="top" indent="1"/>
    </xf>
    <xf numFmtId="167" fontId="89" fillId="113" borderId="27" applyNumberFormat="0" applyProtection="0">
      <alignment horizontal="left" vertical="center" indent="1"/>
    </xf>
    <xf numFmtId="0" fontId="30" fillId="94" borderId="28" applyNumberFormat="0" applyProtection="0">
      <alignment horizontal="left" vertical="top" indent="1"/>
    </xf>
    <xf numFmtId="167" fontId="89" fillId="113" borderId="27" applyNumberFormat="0" applyProtection="0">
      <alignment horizontal="left" vertical="center" indent="1"/>
    </xf>
    <xf numFmtId="0" fontId="30" fillId="113" borderId="27" applyNumberFormat="0" applyProtection="0">
      <alignment horizontal="left" vertical="center" indent="1"/>
    </xf>
    <xf numFmtId="0" fontId="30" fillId="38" borderId="28" applyNumberFormat="0" applyProtection="0">
      <alignment horizontal="left" vertical="center" indent="1"/>
    </xf>
    <xf numFmtId="0" fontId="30" fillId="38" borderId="28" applyNumberFormat="0" applyProtection="0">
      <alignment horizontal="left" vertical="center" indent="1"/>
    </xf>
    <xf numFmtId="167" fontId="89" fillId="22" borderId="27" applyNumberFormat="0" applyProtection="0">
      <alignment horizontal="left" vertical="center" indent="1"/>
    </xf>
    <xf numFmtId="0" fontId="30" fillId="38" borderId="28" applyNumberFormat="0" applyProtection="0">
      <alignment horizontal="left" vertical="center" indent="1"/>
    </xf>
    <xf numFmtId="167" fontId="89" fillId="22" borderId="27" applyNumberFormat="0" applyProtection="0">
      <alignment horizontal="left" vertical="center" indent="1"/>
    </xf>
    <xf numFmtId="0" fontId="30" fillId="22" borderId="27" applyNumberFormat="0" applyProtection="0">
      <alignment horizontal="left" vertical="center" indent="1"/>
    </xf>
    <xf numFmtId="0" fontId="30" fillId="38" borderId="28" applyNumberFormat="0" applyProtection="0">
      <alignment horizontal="left" vertical="top" indent="1"/>
    </xf>
    <xf numFmtId="0" fontId="30" fillId="38" borderId="28" applyNumberFormat="0" applyProtection="0">
      <alignment horizontal="left" vertical="top" indent="1"/>
    </xf>
    <xf numFmtId="167" fontId="89" fillId="22" borderId="27" applyNumberFormat="0" applyProtection="0">
      <alignment horizontal="left" vertical="center" indent="1"/>
    </xf>
    <xf numFmtId="0" fontId="30" fillId="38" borderId="28" applyNumberFormat="0" applyProtection="0">
      <alignment horizontal="left" vertical="top" indent="1"/>
    </xf>
    <xf numFmtId="167" fontId="89" fillId="22" borderId="27" applyNumberFormat="0" applyProtection="0">
      <alignment horizontal="left" vertical="center" indent="1"/>
    </xf>
    <xf numFmtId="0" fontId="30" fillId="22" borderId="27" applyNumberFormat="0" applyProtection="0">
      <alignment horizontal="left" vertical="center" indent="1"/>
    </xf>
    <xf numFmtId="0" fontId="30" fillId="109" borderId="28" applyNumberFormat="0" applyProtection="0">
      <alignment horizontal="left" vertical="center" indent="1"/>
    </xf>
    <xf numFmtId="0" fontId="30" fillId="109" borderId="28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0" fontId="30" fillId="109" borderId="28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0" fontId="30" fillId="109" borderId="28" applyNumberFormat="0" applyProtection="0">
      <alignment horizontal="left" vertical="top" indent="1"/>
    </xf>
    <xf numFmtId="0" fontId="30" fillId="109" borderId="28" applyNumberFormat="0" applyProtection="0">
      <alignment horizontal="left" vertical="top" indent="1"/>
    </xf>
    <xf numFmtId="167" fontId="89" fillId="95" borderId="27" applyNumberFormat="0" applyProtection="0">
      <alignment horizontal="left" vertical="center" indent="1"/>
    </xf>
    <xf numFmtId="0" fontId="30" fillId="109" borderId="28" applyNumberFormat="0" applyProtection="0">
      <alignment horizontal="left" vertical="top" indent="1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0" fontId="30" fillId="114" borderId="15" applyNumberFormat="0">
      <protection locked="0"/>
    </xf>
    <xf numFmtId="0" fontId="25" fillId="114" borderId="31" applyNumberFormat="0">
      <protection locked="0"/>
    </xf>
    <xf numFmtId="0" fontId="29" fillId="0" borderId="0"/>
    <xf numFmtId="0" fontId="91" fillId="111" borderId="32" applyBorder="0"/>
    <xf numFmtId="4" fontId="83" fillId="91" borderId="28" applyNumberFormat="0" applyProtection="0">
      <alignment vertical="center"/>
    </xf>
    <xf numFmtId="4" fontId="83" fillId="91" borderId="28" applyNumberFormat="0" applyProtection="0">
      <alignment vertical="center"/>
    </xf>
    <xf numFmtId="4" fontId="29" fillId="115" borderId="27" applyNumberFormat="0" applyProtection="0">
      <alignment vertical="center"/>
    </xf>
    <xf numFmtId="4" fontId="83" fillId="91" borderId="28" applyNumberFormat="0" applyProtection="0">
      <alignment vertical="center"/>
    </xf>
    <xf numFmtId="4" fontId="29" fillId="115" borderId="27" applyNumberFormat="0" applyProtection="0">
      <alignment vertical="center"/>
    </xf>
    <xf numFmtId="4" fontId="83" fillId="115" borderId="27" applyNumberFormat="0" applyProtection="0">
      <alignment vertical="center"/>
    </xf>
    <xf numFmtId="4" fontId="88" fillId="91" borderId="28" applyNumberFormat="0" applyProtection="0">
      <alignment vertical="center"/>
    </xf>
    <xf numFmtId="4" fontId="88" fillId="91" borderId="28" applyNumberFormat="0" applyProtection="0">
      <alignment vertical="center"/>
    </xf>
    <xf numFmtId="4" fontId="29" fillId="115" borderId="27" applyNumberFormat="0" applyProtection="0">
      <alignment vertical="center"/>
    </xf>
    <xf numFmtId="4" fontId="88" fillId="91" borderId="28" applyNumberFormat="0" applyProtection="0">
      <alignment vertical="center"/>
    </xf>
    <xf numFmtId="4" fontId="29" fillId="115" borderId="27" applyNumberFormat="0" applyProtection="0">
      <alignment vertical="center"/>
    </xf>
    <xf numFmtId="4" fontId="88" fillId="115" borderId="27" applyNumberFormat="0" applyProtection="0">
      <alignment vertical="center"/>
    </xf>
    <xf numFmtId="4" fontId="83" fillId="91" borderId="28" applyNumberFormat="0" applyProtection="0">
      <alignment horizontal="left" vertical="center" indent="1"/>
    </xf>
    <xf numFmtId="4" fontId="83" fillId="91" borderId="28" applyNumberFormat="0" applyProtection="0">
      <alignment horizontal="left" vertical="center" indent="1"/>
    </xf>
    <xf numFmtId="4" fontId="29" fillId="115" borderId="27" applyNumberFormat="0" applyProtection="0">
      <alignment horizontal="left" vertical="center" indent="1"/>
    </xf>
    <xf numFmtId="4" fontId="83" fillId="91" borderId="28" applyNumberFormat="0" applyProtection="0">
      <alignment horizontal="left" vertical="center" indent="1"/>
    </xf>
    <xf numFmtId="4" fontId="29" fillId="115" borderId="27" applyNumberFormat="0" applyProtection="0">
      <alignment horizontal="left" vertical="center" indent="1"/>
    </xf>
    <xf numFmtId="4" fontId="83" fillId="115" borderId="27" applyNumberFormat="0" applyProtection="0">
      <alignment horizontal="left" vertical="center" indent="1"/>
    </xf>
    <xf numFmtId="0" fontId="83" fillId="91" borderId="28" applyNumberFormat="0" applyProtection="0">
      <alignment horizontal="left" vertical="top" indent="1"/>
    </xf>
    <xf numFmtId="0" fontId="83" fillId="91" borderId="28" applyNumberFormat="0" applyProtection="0">
      <alignment horizontal="left" vertical="top" indent="1"/>
    </xf>
    <xf numFmtId="4" fontId="29" fillId="115" borderId="27" applyNumberFormat="0" applyProtection="0">
      <alignment horizontal="left" vertical="center" indent="1"/>
    </xf>
    <xf numFmtId="0" fontId="83" fillId="91" borderId="28" applyNumberFormat="0" applyProtection="0">
      <alignment horizontal="left" vertical="top" indent="1"/>
    </xf>
    <xf numFmtId="4" fontId="29" fillId="115" borderId="27" applyNumberFormat="0" applyProtection="0">
      <alignment horizontal="left" vertical="center" indent="1"/>
    </xf>
    <xf numFmtId="4" fontId="83" fillId="115" borderId="27" applyNumberFormat="0" applyProtection="0">
      <alignment horizontal="left" vertical="center" indent="1"/>
    </xf>
    <xf numFmtId="4" fontId="83" fillId="109" borderId="28" applyNumberFormat="0" applyProtection="0">
      <alignment horizontal="right" vertical="center"/>
    </xf>
    <xf numFmtId="4" fontId="83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83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83" fillId="110" borderId="27" applyNumberFormat="0" applyProtection="0">
      <alignment horizontal="right" vertical="center"/>
    </xf>
    <xf numFmtId="4" fontId="88" fillId="109" borderId="28" applyNumberFormat="0" applyProtection="0">
      <alignment horizontal="right" vertical="center"/>
    </xf>
    <xf numFmtId="4" fontId="88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88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88" fillId="110" borderId="27" applyNumberFormat="0" applyProtection="0">
      <alignment horizontal="right" vertical="center"/>
    </xf>
    <xf numFmtId="4" fontId="83" fillId="94" borderId="28" applyNumberFormat="0" applyProtection="0">
      <alignment horizontal="left" vertical="center" indent="1"/>
    </xf>
    <xf numFmtId="4" fontId="83" fillId="94" borderId="28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4" fontId="83" fillId="94" borderId="28" applyNumberFormat="0" applyProtection="0">
      <alignment horizontal="left" vertical="center" indent="1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0" fontId="83" fillId="94" borderId="28" applyNumberFormat="0" applyProtection="0">
      <alignment horizontal="left" vertical="top" indent="1"/>
    </xf>
    <xf numFmtId="0" fontId="83" fillId="94" borderId="28" applyNumberFormat="0" applyProtection="0">
      <alignment horizontal="left" vertical="top" indent="1"/>
    </xf>
    <xf numFmtId="167" fontId="89" fillId="95" borderId="27" applyNumberFormat="0" applyProtection="0">
      <alignment horizontal="left" vertical="center" indent="1"/>
    </xf>
    <xf numFmtId="0" fontId="83" fillId="94" borderId="28" applyNumberFormat="0" applyProtection="0">
      <alignment horizontal="left" vertical="top" indent="1"/>
    </xf>
    <xf numFmtId="167" fontId="89" fillId="95" borderId="27" applyNumberFormat="0" applyProtection="0">
      <alignment horizontal="left" vertical="center" indent="1"/>
    </xf>
    <xf numFmtId="0" fontId="30" fillId="95" borderId="27" applyNumberFormat="0" applyProtection="0">
      <alignment horizontal="left" vertical="center" indent="1"/>
    </xf>
    <xf numFmtId="4" fontId="92" fillId="116" borderId="0" applyNumberFormat="0" applyProtection="0">
      <alignment horizontal="left" vertical="center" indent="1"/>
    </xf>
    <xf numFmtId="167" fontId="29" fillId="0" borderId="0"/>
    <xf numFmtId="0" fontId="93" fillId="0" borderId="0"/>
    <xf numFmtId="0" fontId="94" fillId="117" borderId="15"/>
    <xf numFmtId="4" fontId="95" fillId="109" borderId="28" applyNumberFormat="0" applyProtection="0">
      <alignment horizontal="right" vertical="center"/>
    </xf>
    <xf numFmtId="4" fontId="95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95" fillId="109" borderId="28" applyNumberFormat="0" applyProtection="0">
      <alignment horizontal="right" vertical="center"/>
    </xf>
    <xf numFmtId="4" fontId="29" fillId="110" borderId="27" applyNumberFormat="0" applyProtection="0">
      <alignment horizontal="right" vertical="center"/>
    </xf>
    <xf numFmtId="4" fontId="95" fillId="110" borderId="27" applyNumberFormat="0" applyProtection="0">
      <alignment horizontal="right" vertical="center"/>
    </xf>
    <xf numFmtId="0" fontId="96" fillId="118" borderId="0"/>
    <xf numFmtId="49" fontId="97" fillId="118" borderId="0"/>
    <xf numFmtId="49" fontId="98" fillId="118" borderId="33"/>
    <xf numFmtId="49" fontId="98" fillId="118" borderId="0"/>
    <xf numFmtId="0" fontId="96" fillId="25" borderId="33">
      <protection locked="0"/>
    </xf>
    <xf numFmtId="0" fontId="96" fillId="118" borderId="0"/>
    <xf numFmtId="0" fontId="98" fillId="119" borderId="0"/>
    <xf numFmtId="0" fontId="98" fillId="86" borderId="0"/>
    <xf numFmtId="0" fontId="98" fillId="99" borderId="0"/>
    <xf numFmtId="0" fontId="99" fillId="0" borderId="0" applyNumberFormat="0" applyFill="0" applyBorder="0" applyAlignment="0" applyProtection="0"/>
    <xf numFmtId="185" fontId="30" fillId="76" borderId="15">
      <alignment vertical="center"/>
    </xf>
    <xf numFmtId="0" fontId="30" fillId="120" borderId="0"/>
    <xf numFmtId="167" fontId="31" fillId="0" borderId="0"/>
    <xf numFmtId="174" fontId="30" fillId="25" borderId="34" applyNumberFormat="0" applyFont="0" applyAlignment="0">
      <alignment horizontal="left"/>
    </xf>
    <xf numFmtId="166" fontId="100" fillId="121" borderId="0">
      <alignment horizontal="right" vertical="top"/>
    </xf>
    <xf numFmtId="38" fontId="29" fillId="121" borderId="0">
      <alignment horizontal="right" vertical="top"/>
    </xf>
    <xf numFmtId="49" fontId="101" fillId="22" borderId="15" applyNumberFormat="0" applyBorder="0">
      <alignment horizontal="center" vertical="center" wrapText="1"/>
    </xf>
    <xf numFmtId="0" fontId="51" fillId="0" borderId="35" applyNumberFormat="0" applyFont="0" applyFill="0" applyAlignment="0" applyProtection="0"/>
    <xf numFmtId="174" fontId="102" fillId="79" borderId="36">
      <alignment horizontal="center" vertical="center"/>
    </xf>
    <xf numFmtId="0" fontId="103" fillId="0" borderId="0" applyNumberFormat="0" applyFill="0" applyBorder="0" applyAlignment="0" applyProtection="0"/>
    <xf numFmtId="0" fontId="104" fillId="122" borderId="17">
      <alignment vertical="center"/>
      <protection locked="0"/>
    </xf>
    <xf numFmtId="178" fontId="30" fillId="0" borderId="0" applyFont="0" applyFill="0" applyBorder="0" applyAlignment="0" applyProtection="0"/>
    <xf numFmtId="179" fontId="30" fillId="0" borderId="0" applyFont="0" applyFill="0" applyBorder="0" applyAlignment="0" applyProtection="0"/>
    <xf numFmtId="174" fontId="30" fillId="123" borderId="15" applyNumberFormat="0" applyFill="0" applyBorder="0" applyProtection="0">
      <alignment vertical="center"/>
      <protection locked="0"/>
    </xf>
    <xf numFmtId="0" fontId="105" fillId="0" borderId="15">
      <alignment horizontal="center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167" fontId="29" fillId="124" borderId="0" applyNumberFormat="0" applyBorder="0" applyAlignment="0" applyProtection="0"/>
    <xf numFmtId="0" fontId="38" fillId="124" borderId="0" applyNumberFormat="0" applyBorder="0" applyAlignment="0" applyProtection="0"/>
    <xf numFmtId="167" fontId="29" fillId="124" borderId="0" applyNumberFormat="0" applyBorder="0" applyAlignment="0" applyProtection="0"/>
    <xf numFmtId="0" fontId="38" fillId="124" borderId="0" applyNumberFormat="0" applyBorder="0" applyAlignment="0" applyProtection="0"/>
    <xf numFmtId="167" fontId="29" fillId="124" borderId="0" applyNumberFormat="0" applyBorder="0" applyAlignment="0" applyProtection="0"/>
    <xf numFmtId="0" fontId="38" fillId="124" borderId="0" applyNumberFormat="0" applyBorder="0" applyAlignment="0" applyProtection="0"/>
    <xf numFmtId="167" fontId="29" fillId="124" borderId="0" applyNumberFormat="0" applyBorder="0" applyAlignment="0" applyProtection="0"/>
    <xf numFmtId="0" fontId="38" fillId="124" borderId="0" applyNumberFormat="0" applyBorder="0" applyAlignment="0" applyProtection="0"/>
    <xf numFmtId="167" fontId="29" fillId="125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167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124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167" fontId="29" fillId="98" borderId="0" applyNumberFormat="0" applyBorder="0" applyAlignment="0" applyProtection="0"/>
    <xf numFmtId="0" fontId="38" fillId="98" borderId="0" applyNumberFormat="0" applyBorder="0" applyAlignment="0" applyProtection="0"/>
    <xf numFmtId="167" fontId="29" fillId="98" borderId="0" applyNumberFormat="0" applyBorder="0" applyAlignment="0" applyProtection="0"/>
    <xf numFmtId="0" fontId="38" fillId="98" borderId="0" applyNumberFormat="0" applyBorder="0" applyAlignment="0" applyProtection="0"/>
    <xf numFmtId="167" fontId="29" fillId="98" borderId="0" applyNumberFormat="0" applyBorder="0" applyAlignment="0" applyProtection="0"/>
    <xf numFmtId="0" fontId="38" fillId="98" borderId="0" applyNumberFormat="0" applyBorder="0" applyAlignment="0" applyProtection="0"/>
    <xf numFmtId="167" fontId="29" fillId="98" borderId="0" applyNumberFormat="0" applyBorder="0" applyAlignment="0" applyProtection="0"/>
    <xf numFmtId="0" fontId="38" fillId="98" borderId="0" applyNumberFormat="0" applyBorder="0" applyAlignment="0" applyProtection="0"/>
    <xf numFmtId="167" fontId="29" fillId="126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167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98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167" fontId="29" fillId="103" borderId="0" applyNumberFormat="0" applyBorder="0" applyAlignment="0" applyProtection="0"/>
    <xf numFmtId="0" fontId="38" fillId="103" borderId="0" applyNumberFormat="0" applyBorder="0" applyAlignment="0" applyProtection="0"/>
    <xf numFmtId="167" fontId="29" fillId="103" borderId="0" applyNumberFormat="0" applyBorder="0" applyAlignment="0" applyProtection="0"/>
    <xf numFmtId="0" fontId="38" fillId="103" borderId="0" applyNumberFormat="0" applyBorder="0" applyAlignment="0" applyProtection="0"/>
    <xf numFmtId="167" fontId="29" fillId="103" borderId="0" applyNumberFormat="0" applyBorder="0" applyAlignment="0" applyProtection="0"/>
    <xf numFmtId="0" fontId="38" fillId="103" borderId="0" applyNumberFormat="0" applyBorder="0" applyAlignment="0" applyProtection="0"/>
    <xf numFmtId="167" fontId="29" fillId="103" borderId="0" applyNumberFormat="0" applyBorder="0" applyAlignment="0" applyProtection="0"/>
    <xf numFmtId="0" fontId="38" fillId="103" borderId="0" applyNumberFormat="0" applyBorder="0" applyAlignment="0" applyProtection="0"/>
    <xf numFmtId="167" fontId="29" fillId="127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167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103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8" borderId="0" applyNumberFormat="0" applyBorder="0" applyAlignment="0" applyProtection="0"/>
    <xf numFmtId="0" fontId="38" fillId="48" borderId="0" applyNumberFormat="0" applyBorder="0" applyAlignment="0" applyProtection="0"/>
    <xf numFmtId="167" fontId="29" fillId="49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167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0" borderId="0" applyNumberFormat="0" applyBorder="0" applyAlignment="0" applyProtection="0"/>
    <xf numFmtId="0" fontId="38" fillId="50" borderId="0" applyNumberFormat="0" applyBorder="0" applyAlignment="0" applyProtection="0"/>
    <xf numFmtId="167" fontId="29" fillId="51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167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167" fontId="29" fillId="101" borderId="0" applyNumberFormat="0" applyBorder="0" applyAlignment="0" applyProtection="0"/>
    <xf numFmtId="0" fontId="38" fillId="101" borderId="0" applyNumberFormat="0" applyBorder="0" applyAlignment="0" applyProtection="0"/>
    <xf numFmtId="167" fontId="29" fillId="101" borderId="0" applyNumberFormat="0" applyBorder="0" applyAlignment="0" applyProtection="0"/>
    <xf numFmtId="0" fontId="38" fillId="101" borderId="0" applyNumberFormat="0" applyBorder="0" applyAlignment="0" applyProtection="0"/>
    <xf numFmtId="167" fontId="29" fillId="101" borderId="0" applyNumberFormat="0" applyBorder="0" applyAlignment="0" applyProtection="0"/>
    <xf numFmtId="0" fontId="38" fillId="101" borderId="0" applyNumberFormat="0" applyBorder="0" applyAlignment="0" applyProtection="0"/>
    <xf numFmtId="167" fontId="29" fillId="101" borderId="0" applyNumberFormat="0" applyBorder="0" applyAlignment="0" applyProtection="0"/>
    <xf numFmtId="0" fontId="38" fillId="101" borderId="0" applyNumberFormat="0" applyBorder="0" applyAlignment="0" applyProtection="0"/>
    <xf numFmtId="167" fontId="29" fillId="128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167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0" fontId="38" fillId="101" borderId="0" applyNumberFormat="0" applyBorder="0" applyAlignment="0" applyProtection="0"/>
    <xf numFmtId="171" fontId="45" fillId="0" borderId="20">
      <protection locked="0"/>
    </xf>
    <xf numFmtId="171" fontId="106" fillId="0" borderId="20">
      <protection locked="0"/>
    </xf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71" fillId="74" borderId="23" applyNumberFormat="0" applyAlignment="0" applyProtection="0"/>
    <xf numFmtId="0" fontId="71" fillId="74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167" fontId="29" fillId="36" borderId="23" applyNumberFormat="0" applyAlignment="0" applyProtection="0"/>
    <xf numFmtId="167" fontId="29" fillId="36" borderId="23" applyNumberFormat="0" applyAlignment="0" applyProtection="0"/>
    <xf numFmtId="0" fontId="107" fillId="36" borderId="23" applyNumberFormat="0" applyAlignment="0" applyProtection="0"/>
    <xf numFmtId="167" fontId="29" fillId="36" borderId="23" applyNumberFormat="0" applyAlignment="0" applyProtection="0"/>
    <xf numFmtId="167" fontId="29" fillId="36" borderId="23" applyNumberFormat="0" applyAlignment="0" applyProtection="0"/>
    <xf numFmtId="0" fontId="107" fillId="36" borderId="23" applyNumberFormat="0" applyAlignment="0" applyProtection="0"/>
    <xf numFmtId="167" fontId="29" fillId="36" borderId="23" applyNumberFormat="0" applyAlignment="0" applyProtection="0"/>
    <xf numFmtId="167" fontId="29" fillId="36" borderId="23" applyNumberFormat="0" applyAlignment="0" applyProtection="0"/>
    <xf numFmtId="0" fontId="107" fillId="36" borderId="23" applyNumberFormat="0" applyAlignment="0" applyProtection="0"/>
    <xf numFmtId="167" fontId="29" fillId="36" borderId="23" applyNumberFormat="0" applyAlignment="0" applyProtection="0"/>
    <xf numFmtId="167" fontId="29" fillId="36" borderId="23" applyNumberFormat="0" applyAlignment="0" applyProtection="0"/>
    <xf numFmtId="0" fontId="107" fillId="36" borderId="23" applyNumberFormat="0" applyAlignment="0" applyProtection="0"/>
    <xf numFmtId="167" fontId="29" fillId="37" borderId="23" applyNumberFormat="0" applyAlignment="0" applyProtection="0"/>
    <xf numFmtId="0" fontId="107" fillId="36" borderId="23" applyNumberFormat="0" applyAlignment="0" applyProtection="0"/>
    <xf numFmtId="167" fontId="29" fillId="37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9" fillId="5" borderId="4" applyNumberFormat="0" applyAlignment="0" applyProtection="0"/>
    <xf numFmtId="0" fontId="107" fillId="36" borderId="23" applyNumberFormat="0" applyAlignment="0" applyProtection="0"/>
    <xf numFmtId="167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7" fillId="36" borderId="23" applyNumberFormat="0" applyAlignment="0" applyProtection="0"/>
    <xf numFmtId="0" fontId="105" fillId="0" borderId="15">
      <alignment horizontal="center"/>
    </xf>
    <xf numFmtId="0" fontId="105" fillId="0" borderId="0">
      <alignment vertical="top"/>
    </xf>
    <xf numFmtId="3" fontId="108" fillId="0" borderId="24" applyFill="0" applyBorder="0">
      <alignment vertical="center"/>
    </xf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81" fillId="92" borderId="27" applyNumberFormat="0" applyAlignment="0" applyProtection="0"/>
    <xf numFmtId="0" fontId="81" fillId="92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167" fontId="29" fillId="129" borderId="27" applyNumberFormat="0" applyAlignment="0" applyProtection="0"/>
    <xf numFmtId="167" fontId="29" fillId="129" borderId="27" applyNumberFormat="0" applyAlignment="0" applyProtection="0"/>
    <xf numFmtId="0" fontId="109" fillId="129" borderId="27" applyNumberFormat="0" applyAlignment="0" applyProtection="0"/>
    <xf numFmtId="167" fontId="29" fillId="129" borderId="27" applyNumberFormat="0" applyAlignment="0" applyProtection="0"/>
    <xf numFmtId="167" fontId="29" fillId="129" borderId="27" applyNumberFormat="0" applyAlignment="0" applyProtection="0"/>
    <xf numFmtId="0" fontId="109" fillId="129" borderId="27" applyNumberFormat="0" applyAlignment="0" applyProtection="0"/>
    <xf numFmtId="167" fontId="29" fillId="129" borderId="27" applyNumberFormat="0" applyAlignment="0" applyProtection="0"/>
    <xf numFmtId="167" fontId="29" fillId="129" borderId="27" applyNumberFormat="0" applyAlignment="0" applyProtection="0"/>
    <xf numFmtId="0" fontId="109" fillId="129" borderId="27" applyNumberFormat="0" applyAlignment="0" applyProtection="0"/>
    <xf numFmtId="167" fontId="29" fillId="129" borderId="27" applyNumberFormat="0" applyAlignment="0" applyProtection="0"/>
    <xf numFmtId="167" fontId="29" fillId="129" borderId="27" applyNumberFormat="0" applyAlignment="0" applyProtection="0"/>
    <xf numFmtId="0" fontId="109" fillId="129" borderId="27" applyNumberFormat="0" applyAlignment="0" applyProtection="0"/>
    <xf numFmtId="167" fontId="29" fillId="130" borderId="27" applyNumberFormat="0" applyAlignment="0" applyProtection="0"/>
    <xf numFmtId="0" fontId="109" fillId="129" borderId="27" applyNumberFormat="0" applyAlignment="0" applyProtection="0"/>
    <xf numFmtId="167" fontId="29" fillId="130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" fillId="6" borderId="5" applyNumberFormat="0" applyAlignment="0" applyProtection="0"/>
    <xf numFmtId="0" fontId="109" fillId="129" borderId="27" applyNumberFormat="0" applyAlignment="0" applyProtection="0"/>
    <xf numFmtId="167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09" fillId="129" borderId="27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1" fillId="92" borderId="23" applyNumberFormat="0" applyAlignment="0" applyProtection="0"/>
    <xf numFmtId="0" fontId="111" fillId="92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167" fontId="29" fillId="129" borderId="23" applyNumberFormat="0" applyAlignment="0" applyProtection="0"/>
    <xf numFmtId="167" fontId="29" fillId="129" borderId="23" applyNumberFormat="0" applyAlignment="0" applyProtection="0"/>
    <xf numFmtId="0" fontId="110" fillId="129" borderId="23" applyNumberFormat="0" applyAlignment="0" applyProtection="0"/>
    <xf numFmtId="167" fontId="29" fillId="129" borderId="23" applyNumberFormat="0" applyAlignment="0" applyProtection="0"/>
    <xf numFmtId="167" fontId="29" fillId="129" borderId="23" applyNumberFormat="0" applyAlignment="0" applyProtection="0"/>
    <xf numFmtId="0" fontId="110" fillId="129" borderId="23" applyNumberFormat="0" applyAlignment="0" applyProtection="0"/>
    <xf numFmtId="167" fontId="29" fillId="129" borderId="23" applyNumberFormat="0" applyAlignment="0" applyProtection="0"/>
    <xf numFmtId="167" fontId="29" fillId="129" borderId="23" applyNumberFormat="0" applyAlignment="0" applyProtection="0"/>
    <xf numFmtId="0" fontId="110" fillId="129" borderId="23" applyNumberFormat="0" applyAlignment="0" applyProtection="0"/>
    <xf numFmtId="167" fontId="29" fillId="129" borderId="23" applyNumberFormat="0" applyAlignment="0" applyProtection="0"/>
    <xf numFmtId="167" fontId="29" fillId="129" borderId="23" applyNumberFormat="0" applyAlignment="0" applyProtection="0"/>
    <xf numFmtId="0" fontId="110" fillId="129" borderId="23" applyNumberFormat="0" applyAlignment="0" applyProtection="0"/>
    <xf numFmtId="167" fontId="29" fillId="130" borderId="23" applyNumberFormat="0" applyAlignment="0" applyProtection="0"/>
    <xf numFmtId="0" fontId="110" fillId="129" borderId="23" applyNumberFormat="0" applyAlignment="0" applyProtection="0"/>
    <xf numFmtId="167" fontId="29" fillId="130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" fillId="6" borderId="4" applyNumberFormat="0" applyAlignment="0" applyProtection="0"/>
    <xf numFmtId="0" fontId="110" fillId="129" borderId="23" applyNumberFormat="0" applyAlignment="0" applyProtection="0"/>
    <xf numFmtId="167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0" fillId="129" borderId="23" applyNumberFormat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186" fontId="45" fillId="0" borderId="0"/>
    <xf numFmtId="0" fontId="113" fillId="0" borderId="0" applyBorder="0">
      <alignment horizontal="center" vertical="center" wrapText="1"/>
    </xf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5" fillId="0" borderId="38" applyNumberFormat="0" applyFill="0" applyAlignment="0" applyProtection="0"/>
    <xf numFmtId="0" fontId="3" fillId="0" borderId="1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167" fontId="29" fillId="0" borderId="37" applyNumberFormat="0" applyFill="0" applyAlignment="0" applyProtection="0"/>
    <xf numFmtId="0" fontId="114" fillId="0" borderId="37" applyNumberFormat="0" applyFill="0" applyAlignment="0" applyProtection="0"/>
    <xf numFmtId="167" fontId="29" fillId="0" borderId="37" applyNumberFormat="0" applyFill="0" applyAlignment="0" applyProtection="0"/>
    <xf numFmtId="0" fontId="114" fillId="0" borderId="37" applyNumberFormat="0" applyFill="0" applyAlignment="0" applyProtection="0"/>
    <xf numFmtId="167" fontId="29" fillId="0" borderId="37" applyNumberFormat="0" applyFill="0" applyAlignment="0" applyProtection="0"/>
    <xf numFmtId="0" fontId="114" fillId="0" borderId="37" applyNumberFormat="0" applyFill="0" applyAlignment="0" applyProtection="0"/>
    <xf numFmtId="167" fontId="29" fillId="0" borderId="37" applyNumberFormat="0" applyFill="0" applyAlignment="0" applyProtection="0"/>
    <xf numFmtId="0" fontId="114" fillId="0" borderId="37" applyNumberFormat="0" applyFill="0" applyAlignment="0" applyProtection="0"/>
    <xf numFmtId="167" fontId="29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167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4" fillId="0" borderId="37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7" fillId="0" borderId="39" applyNumberFormat="0" applyFill="0" applyAlignment="0" applyProtection="0"/>
    <xf numFmtId="0" fontId="4" fillId="0" borderId="2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167" fontId="29" fillId="0" borderId="39" applyNumberFormat="0" applyFill="0" applyAlignment="0" applyProtection="0"/>
    <xf numFmtId="0" fontId="116" fillId="0" borderId="39" applyNumberFormat="0" applyFill="0" applyAlignment="0" applyProtection="0"/>
    <xf numFmtId="167" fontId="29" fillId="0" borderId="39" applyNumberFormat="0" applyFill="0" applyAlignment="0" applyProtection="0"/>
    <xf numFmtId="0" fontId="116" fillId="0" borderId="39" applyNumberFormat="0" applyFill="0" applyAlignment="0" applyProtection="0"/>
    <xf numFmtId="167" fontId="29" fillId="0" borderId="39" applyNumberFormat="0" applyFill="0" applyAlignment="0" applyProtection="0"/>
    <xf numFmtId="0" fontId="116" fillId="0" borderId="39" applyNumberFormat="0" applyFill="0" applyAlignment="0" applyProtection="0"/>
    <xf numFmtId="167" fontId="29" fillId="0" borderId="39" applyNumberFormat="0" applyFill="0" applyAlignment="0" applyProtection="0"/>
    <xf numFmtId="0" fontId="116" fillId="0" borderId="39" applyNumberFormat="0" applyFill="0" applyAlignment="0" applyProtection="0"/>
    <xf numFmtId="167" fontId="118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167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6" fillId="0" borderId="39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66" fillId="0" borderId="22" applyNumberFormat="0" applyFill="0" applyAlignment="0" applyProtection="0"/>
    <xf numFmtId="0" fontId="5" fillId="0" borderId="3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167" fontId="29" fillId="0" borderId="40" applyNumberFormat="0" applyFill="0" applyAlignment="0" applyProtection="0"/>
    <xf numFmtId="0" fontId="119" fillId="0" borderId="40" applyNumberFormat="0" applyFill="0" applyAlignment="0" applyProtection="0"/>
    <xf numFmtId="167" fontId="29" fillId="0" borderId="40" applyNumberFormat="0" applyFill="0" applyAlignment="0" applyProtection="0"/>
    <xf numFmtId="0" fontId="119" fillId="0" borderId="40" applyNumberFormat="0" applyFill="0" applyAlignment="0" applyProtection="0"/>
    <xf numFmtId="167" fontId="29" fillId="0" borderId="40" applyNumberFormat="0" applyFill="0" applyAlignment="0" applyProtection="0"/>
    <xf numFmtId="0" fontId="119" fillId="0" borderId="40" applyNumberFormat="0" applyFill="0" applyAlignment="0" applyProtection="0"/>
    <xf numFmtId="167" fontId="29" fillId="0" borderId="40" applyNumberFormat="0" applyFill="0" applyAlignment="0" applyProtection="0"/>
    <xf numFmtId="0" fontId="119" fillId="0" borderId="40" applyNumberFormat="0" applyFill="0" applyAlignment="0" applyProtection="0"/>
    <xf numFmtId="167" fontId="2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167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40" applyNumberFormat="0" applyFill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167" fontId="120" fillId="0" borderId="0" applyBorder="0">
      <alignment horizontal="center" vertical="center" wrapText="1"/>
    </xf>
    <xf numFmtId="0" fontId="121" fillId="0" borderId="41" applyBorder="0">
      <alignment horizontal="center" vertical="center" wrapText="1"/>
    </xf>
    <xf numFmtId="167" fontId="122" fillId="0" borderId="41" applyBorder="0">
      <alignment horizontal="center" vertical="center" wrapText="1"/>
    </xf>
    <xf numFmtId="167" fontId="122" fillId="0" borderId="41" applyBorder="0">
      <alignment horizontal="center" vertical="center" wrapText="1"/>
    </xf>
    <xf numFmtId="171" fontId="52" fillId="80" borderId="20"/>
    <xf numFmtId="171" fontId="123" fillId="80" borderId="20"/>
    <xf numFmtId="4" fontId="124" fillId="24" borderId="15" applyBorder="0">
      <alignment horizontal="right"/>
    </xf>
    <xf numFmtId="4" fontId="125" fillId="24" borderId="15" applyBorder="0">
      <alignment horizontal="right"/>
    </xf>
    <xf numFmtId="4" fontId="125" fillId="24" borderId="15" applyBorder="0">
      <alignment horizontal="right"/>
    </xf>
    <xf numFmtId="49" fontId="61" fillId="0" borderId="0" applyBorder="0">
      <alignment vertical="center"/>
    </xf>
    <xf numFmtId="49" fontId="126" fillId="0" borderId="0" applyBorder="0">
      <alignment vertical="center"/>
    </xf>
    <xf numFmtId="0" fontId="127" fillId="0" borderId="0">
      <alignment horizontal="left"/>
    </xf>
    <xf numFmtId="0" fontId="128" fillId="22" borderId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167" fontId="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6" fillId="0" borderId="9" applyNumberFormat="0" applyFill="0" applyAlignment="0" applyProtection="0"/>
    <xf numFmtId="0" fontId="129" fillId="0" borderId="42" applyNumberFormat="0" applyFill="0" applyAlignment="0" applyProtection="0"/>
    <xf numFmtId="167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05" fillId="0" borderId="0">
      <alignment horizontal="right" vertical="top" wrapText="1"/>
    </xf>
    <xf numFmtId="3" fontId="52" fillId="0" borderId="15" applyBorder="0">
      <alignment vertical="center"/>
    </xf>
    <xf numFmtId="3" fontId="123" fillId="0" borderId="15" applyBorder="0">
      <alignment vertical="center"/>
    </xf>
    <xf numFmtId="3" fontId="123" fillId="0" borderId="15" applyBorder="0">
      <alignment vertical="center"/>
    </xf>
    <xf numFmtId="0" fontId="10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05" fillId="0" borderId="0"/>
    <xf numFmtId="0" fontId="10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05" fillId="0" borderId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50" fillId="65" borderId="21" applyNumberFormat="0" applyAlignment="0" applyProtection="0"/>
    <xf numFmtId="0" fontId="13" fillId="7" borderId="7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167" fontId="29" fillId="131" borderId="21" applyNumberFormat="0" applyAlignment="0" applyProtection="0"/>
    <xf numFmtId="0" fontId="130" fillId="131" borderId="21" applyNumberFormat="0" applyAlignment="0" applyProtection="0"/>
    <xf numFmtId="167" fontId="29" fillId="131" borderId="21" applyNumberFormat="0" applyAlignment="0" applyProtection="0"/>
    <xf numFmtId="0" fontId="130" fillId="131" borderId="21" applyNumberFormat="0" applyAlignment="0" applyProtection="0"/>
    <xf numFmtId="167" fontId="29" fillId="131" borderId="21" applyNumberFormat="0" applyAlignment="0" applyProtection="0"/>
    <xf numFmtId="0" fontId="130" fillId="131" borderId="21" applyNumberFormat="0" applyAlignment="0" applyProtection="0"/>
    <xf numFmtId="167" fontId="29" fillId="131" borderId="21" applyNumberFormat="0" applyAlignment="0" applyProtection="0"/>
    <xf numFmtId="0" fontId="130" fillId="131" borderId="21" applyNumberFormat="0" applyAlignment="0" applyProtection="0"/>
    <xf numFmtId="167" fontId="29" fillId="132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167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30" fillId="131" borderId="21" applyNumberFormat="0" applyAlignment="0" applyProtection="0"/>
    <xf numFmtId="0" fontId="105" fillId="0" borderId="15">
      <alignment horizontal="center" wrapText="1"/>
    </xf>
    <xf numFmtId="0" fontId="105" fillId="0" borderId="15" applyFill="0" applyProtection="0">
      <alignment horizontal="center"/>
    </xf>
    <xf numFmtId="0" fontId="105" fillId="0" borderId="15">
      <alignment horizontal="center" wrapText="1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5" fillId="0" borderId="0">
      <alignment horizontal="center" vertical="top" wrapText="1"/>
    </xf>
    <xf numFmtId="167" fontId="131" fillId="0" borderId="0">
      <alignment horizontal="center" vertical="top" wrapText="1"/>
    </xf>
    <xf numFmtId="0" fontId="132" fillId="0" borderId="0">
      <alignment horizontal="center" vertical="center" wrapText="1"/>
    </xf>
    <xf numFmtId="0" fontId="132" fillId="0" borderId="0">
      <alignment horizontal="centerContinuous" vertical="center" wrapText="1"/>
    </xf>
    <xf numFmtId="167" fontId="105" fillId="0" borderId="0">
      <alignment horizontal="center" vertical="center" wrapText="1"/>
    </xf>
    <xf numFmtId="0" fontId="133" fillId="23" borderId="0" applyFill="0">
      <alignment wrapText="1"/>
    </xf>
    <xf numFmtId="0" fontId="133" fillId="23" borderId="0" applyFill="0">
      <alignment wrapText="1"/>
    </xf>
    <xf numFmtId="0" fontId="133" fillId="23" borderId="0" applyFill="0">
      <alignment wrapText="1"/>
    </xf>
    <xf numFmtId="0" fontId="133" fillId="23" borderId="0" applyFill="0">
      <alignment wrapText="1"/>
    </xf>
    <xf numFmtId="167" fontId="134" fillId="23" borderId="0" applyFill="0">
      <alignment wrapText="1"/>
    </xf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167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74" fillId="74" borderId="0" applyNumberFormat="0" applyBorder="0" applyAlignment="0" applyProtection="0"/>
    <xf numFmtId="0" fontId="8" fillId="4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167" fontId="29" fillId="93" borderId="0" applyNumberFormat="0" applyBorder="0" applyAlignment="0" applyProtection="0"/>
    <xf numFmtId="0" fontId="137" fillId="93" borderId="0" applyNumberFormat="0" applyBorder="0" applyAlignment="0" applyProtection="0"/>
    <xf numFmtId="167" fontId="29" fillId="93" borderId="0" applyNumberFormat="0" applyBorder="0" applyAlignment="0" applyProtection="0"/>
    <xf numFmtId="0" fontId="137" fillId="93" borderId="0" applyNumberFormat="0" applyBorder="0" applyAlignment="0" applyProtection="0"/>
    <xf numFmtId="167" fontId="29" fillId="93" borderId="0" applyNumberFormat="0" applyBorder="0" applyAlignment="0" applyProtection="0"/>
    <xf numFmtId="0" fontId="137" fillId="93" borderId="0" applyNumberFormat="0" applyBorder="0" applyAlignment="0" applyProtection="0"/>
    <xf numFmtId="167" fontId="29" fillId="93" borderId="0" applyNumberFormat="0" applyBorder="0" applyAlignment="0" applyProtection="0"/>
    <xf numFmtId="0" fontId="137" fillId="93" borderId="0" applyNumberFormat="0" applyBorder="0" applyAlignment="0" applyProtection="0"/>
    <xf numFmtId="167" fontId="138" fillId="13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167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137" fillId="93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167" fontId="45" fillId="0" borderId="0"/>
    <xf numFmtId="0" fontId="139" fillId="0" borderId="0"/>
    <xf numFmtId="0" fontId="45" fillId="0" borderId="0"/>
    <xf numFmtId="167" fontId="45" fillId="0" borderId="0"/>
    <xf numFmtId="0" fontId="13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29" fillId="0" borderId="0"/>
    <xf numFmtId="167" fontId="45" fillId="0" borderId="0"/>
    <xf numFmtId="0" fontId="139" fillId="0" borderId="0"/>
    <xf numFmtId="0" fontId="29" fillId="0" borderId="0"/>
    <xf numFmtId="167" fontId="45" fillId="0" borderId="0"/>
    <xf numFmtId="0" fontId="29" fillId="0" borderId="0"/>
    <xf numFmtId="0" fontId="29" fillId="0" borderId="0"/>
    <xf numFmtId="0" fontId="29" fillId="0" borderId="0"/>
    <xf numFmtId="0" fontId="45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45" fillId="0" borderId="0"/>
    <xf numFmtId="167" fontId="45" fillId="0" borderId="0"/>
    <xf numFmtId="0" fontId="29" fillId="0" borderId="0"/>
    <xf numFmtId="167" fontId="45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36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45" fillId="0" borderId="0"/>
    <xf numFmtId="0" fontId="139" fillId="0" borderId="0"/>
    <xf numFmtId="167" fontId="45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167" fontId="45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45" fillId="0" borderId="0"/>
    <xf numFmtId="167" fontId="45" fillId="0" borderId="0"/>
    <xf numFmtId="167" fontId="45" fillId="0" borderId="0"/>
    <xf numFmtId="0" fontId="78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39" fillId="0" borderId="0"/>
    <xf numFmtId="0" fontId="139" fillId="0" borderId="0"/>
    <xf numFmtId="0" fontId="30" fillId="0" borderId="0"/>
    <xf numFmtId="0" fontId="139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39" fillId="0" borderId="0"/>
    <xf numFmtId="0" fontId="139" fillId="0" borderId="0"/>
    <xf numFmtId="167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167" fontId="8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167" fontId="106" fillId="0" borderId="0"/>
    <xf numFmtId="0" fontId="29" fillId="0" borderId="0"/>
    <xf numFmtId="0" fontId="36" fillId="0" borderId="0"/>
    <xf numFmtId="167" fontId="106" fillId="0" borderId="0"/>
    <xf numFmtId="0" fontId="29" fillId="0" borderId="0"/>
    <xf numFmtId="0" fontId="29" fillId="0" borderId="0"/>
    <xf numFmtId="167" fontId="106" fillId="0" borderId="0"/>
    <xf numFmtId="0" fontId="78" fillId="0" borderId="0"/>
    <xf numFmtId="0" fontId="36" fillId="0" borderId="0"/>
    <xf numFmtId="167" fontId="106" fillId="0" borderId="0"/>
    <xf numFmtId="0" fontId="36" fillId="0" borderId="0"/>
    <xf numFmtId="167" fontId="106" fillId="0" borderId="0"/>
    <xf numFmtId="0" fontId="36" fillId="0" borderId="0"/>
    <xf numFmtId="167" fontId="106" fillId="0" borderId="0"/>
    <xf numFmtId="0" fontId="36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1" fillId="0" borderId="0"/>
    <xf numFmtId="0" fontId="3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45" fillId="0" borderId="0"/>
    <xf numFmtId="167" fontId="106" fillId="0" borderId="0"/>
    <xf numFmtId="167" fontId="89" fillId="0" borderId="0"/>
    <xf numFmtId="0" fontId="29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06" fillId="0" borderId="0"/>
    <xf numFmtId="0" fontId="29" fillId="0" borderId="0"/>
    <xf numFmtId="167" fontId="141" fillId="0" borderId="0"/>
    <xf numFmtId="0" fontId="29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167" fontId="141" fillId="0" borderId="0"/>
    <xf numFmtId="0" fontId="1" fillId="0" borderId="0"/>
    <xf numFmtId="0" fontId="29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1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29" fillId="0" borderId="0"/>
    <xf numFmtId="167" fontId="106" fillId="0" borderId="0"/>
    <xf numFmtId="0" fontId="30" fillId="0" borderId="0"/>
    <xf numFmtId="167" fontId="106" fillId="0" borderId="0"/>
    <xf numFmtId="167" fontId="106" fillId="0" borderId="0"/>
    <xf numFmtId="0" fontId="29" fillId="0" borderId="0"/>
    <xf numFmtId="167" fontId="106" fillId="0" borderId="0"/>
    <xf numFmtId="167" fontId="106" fillId="0" borderId="0"/>
    <xf numFmtId="0" fontId="29" fillId="0" borderId="0"/>
    <xf numFmtId="167" fontId="106" fillId="0" borderId="0"/>
    <xf numFmtId="167" fontId="106" fillId="0" borderId="0"/>
    <xf numFmtId="0" fontId="29" fillId="0" borderId="0"/>
    <xf numFmtId="167" fontId="29" fillId="0" borderId="0"/>
    <xf numFmtId="0" fontId="29" fillId="0" borderId="0"/>
    <xf numFmtId="0" fontId="36" fillId="0" borderId="0"/>
    <xf numFmtId="0" fontId="29" fillId="0" borderId="0"/>
    <xf numFmtId="0" fontId="29" fillId="0" borderId="0"/>
    <xf numFmtId="0" fontId="36" fillId="0" borderId="0"/>
    <xf numFmtId="0" fontId="45" fillId="0" borderId="0"/>
    <xf numFmtId="167" fontId="106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167" fontId="106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106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167" fontId="106" fillId="0" borderId="0"/>
    <xf numFmtId="0" fontId="78" fillId="0" borderId="0"/>
    <xf numFmtId="0" fontId="7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167" fontId="10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167" fontId="106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78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167" fontId="78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5" fillId="134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167" fontId="78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29" fillId="0" borderId="0"/>
    <xf numFmtId="0" fontId="36" fillId="0" borderId="0"/>
    <xf numFmtId="0" fontId="3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78" fillId="0" borderId="0"/>
    <xf numFmtId="0" fontId="36" fillId="0" borderId="0"/>
    <xf numFmtId="0" fontId="30" fillId="0" borderId="0"/>
    <xf numFmtId="0" fontId="45" fillId="0" borderId="0"/>
    <xf numFmtId="167" fontId="106" fillId="0" borderId="0"/>
    <xf numFmtId="0" fontId="104" fillId="0" borderId="0">
      <alignment vertical="center"/>
    </xf>
    <xf numFmtId="0" fontId="30" fillId="0" borderId="0"/>
    <xf numFmtId="167" fontId="106" fillId="0" borderId="0"/>
    <xf numFmtId="0" fontId="139" fillId="0" borderId="0"/>
    <xf numFmtId="0" fontId="139" fillId="0" borderId="0"/>
    <xf numFmtId="0" fontId="29" fillId="0" borderId="0"/>
    <xf numFmtId="0" fontId="45" fillId="0" borderId="0"/>
    <xf numFmtId="167" fontId="106" fillId="0" borderId="0"/>
    <xf numFmtId="0" fontId="30" fillId="0" borderId="0"/>
    <xf numFmtId="0" fontId="45" fillId="0" borderId="0"/>
    <xf numFmtId="167" fontId="106" fillId="0" borderId="0"/>
    <xf numFmtId="0" fontId="139" fillId="0" borderId="0"/>
    <xf numFmtId="167" fontId="106" fillId="0" borderId="0"/>
    <xf numFmtId="167" fontId="106" fillId="0" borderId="0"/>
    <xf numFmtId="167" fontId="106" fillId="0" borderId="0"/>
    <xf numFmtId="0" fontId="30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39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45" fillId="0" borderId="0"/>
    <xf numFmtId="0" fontId="139" fillId="0" borderId="0"/>
    <xf numFmtId="0" fontId="139" fillId="0" borderId="0"/>
    <xf numFmtId="167" fontId="141" fillId="0" borderId="0"/>
    <xf numFmtId="0" fontId="139" fillId="0" borderId="0"/>
    <xf numFmtId="0" fontId="139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5" fillId="0" borderId="0"/>
    <xf numFmtId="167" fontId="45" fillId="0" borderId="0"/>
    <xf numFmtId="0" fontId="139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39" fillId="0" borderId="0"/>
    <xf numFmtId="0" fontId="139" fillId="0" borderId="0"/>
    <xf numFmtId="167" fontId="106" fillId="0" borderId="0"/>
    <xf numFmtId="0" fontId="139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167" fontId="106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36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2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43" fillId="0" borderId="0"/>
    <xf numFmtId="0" fontId="1" fillId="0" borderId="0"/>
    <xf numFmtId="167" fontId="143" fillId="0" borderId="0"/>
    <xf numFmtId="0" fontId="1" fillId="0" borderId="0"/>
    <xf numFmtId="167" fontId="143" fillId="0" borderId="0"/>
    <xf numFmtId="0" fontId="1" fillId="0" borderId="0"/>
    <xf numFmtId="167" fontId="143" fillId="0" borderId="0"/>
    <xf numFmtId="0" fontId="1" fillId="0" borderId="0"/>
    <xf numFmtId="167" fontId="89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9" fillId="0" borderId="0"/>
    <xf numFmtId="0" fontId="1" fillId="0" borderId="0"/>
    <xf numFmtId="167" fontId="89" fillId="0" borderId="0"/>
    <xf numFmtId="0" fontId="1" fillId="0" borderId="0"/>
    <xf numFmtId="167" fontId="89" fillId="0" borderId="0"/>
    <xf numFmtId="0" fontId="1" fillId="0" borderId="0"/>
    <xf numFmtId="0" fontId="36" fillId="0" borderId="0"/>
    <xf numFmtId="0" fontId="1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49" fontId="124" fillId="0" borderId="0" applyBorder="0">
      <alignment vertical="top"/>
    </xf>
    <xf numFmtId="0" fontId="30" fillId="0" borderId="0"/>
    <xf numFmtId="0" fontId="30" fillId="0" borderId="0"/>
    <xf numFmtId="0" fontId="30" fillId="0" borderId="0"/>
    <xf numFmtId="0" fontId="139" fillId="0" borderId="0"/>
    <xf numFmtId="0" fontId="139" fillId="0" borderId="0"/>
    <xf numFmtId="167" fontId="8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2" fillId="0" borderId="0"/>
    <xf numFmtId="0" fontId="1" fillId="0" borderId="0"/>
    <xf numFmtId="0" fontId="45" fillId="0" borderId="0"/>
    <xf numFmtId="167" fontId="45" fillId="0" borderId="0"/>
    <xf numFmtId="0" fontId="29" fillId="0" borderId="0"/>
    <xf numFmtId="0" fontId="29" fillId="0" borderId="0"/>
    <xf numFmtId="187" fontId="25" fillId="0" borderId="0">
      <alignment vertical="top"/>
    </xf>
    <xf numFmtId="0" fontId="29" fillId="0" borderId="0"/>
    <xf numFmtId="167" fontId="45" fillId="0" borderId="0"/>
    <xf numFmtId="0" fontId="78" fillId="0" borderId="0"/>
    <xf numFmtId="0" fontId="29" fillId="0" borderId="0"/>
    <xf numFmtId="0" fontId="78" fillId="0" borderId="0"/>
    <xf numFmtId="0" fontId="78" fillId="0" borderId="0"/>
    <xf numFmtId="0" fontId="30" fillId="0" borderId="0"/>
    <xf numFmtId="0" fontId="30" fillId="0" borderId="0"/>
    <xf numFmtId="0" fontId="30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29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42" fillId="0" borderId="0"/>
    <xf numFmtId="0" fontId="29" fillId="0" borderId="0"/>
    <xf numFmtId="0" fontId="45" fillId="0" borderId="0"/>
    <xf numFmtId="167" fontId="45" fillId="0" borderId="0"/>
    <xf numFmtId="0" fontId="29" fillId="0" borderId="0"/>
    <xf numFmtId="0" fontId="1" fillId="0" borderId="0"/>
    <xf numFmtId="167" fontId="45" fillId="0" borderId="0"/>
    <xf numFmtId="0" fontId="78" fillId="0" borderId="0"/>
    <xf numFmtId="0" fontId="29" fillId="0" borderId="0"/>
    <xf numFmtId="0" fontId="7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29" fillId="0" borderId="0" applyProtection="0"/>
    <xf numFmtId="0" fontId="45" fillId="0" borderId="0"/>
    <xf numFmtId="167" fontId="45" fillId="0" borderId="0"/>
    <xf numFmtId="0" fontId="29" fillId="0" borderId="0"/>
    <xf numFmtId="167" fontId="45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105" fillId="0" borderId="0"/>
    <xf numFmtId="0" fontId="105" fillId="0" borderId="15">
      <alignment horizontal="center" wrapText="1"/>
    </xf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47" fillId="63" borderId="0" applyNumberFormat="0" applyBorder="0" applyAlignment="0" applyProtection="0"/>
    <xf numFmtId="0" fontId="7" fillId="3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167" fontId="29" fillId="28" borderId="0" applyNumberFormat="0" applyBorder="0" applyAlignment="0" applyProtection="0"/>
    <xf numFmtId="0" fontId="144" fillId="28" borderId="0" applyNumberFormat="0" applyBorder="0" applyAlignment="0" applyProtection="0"/>
    <xf numFmtId="167" fontId="29" fillId="28" borderId="0" applyNumberFormat="0" applyBorder="0" applyAlignment="0" applyProtection="0"/>
    <xf numFmtId="0" fontId="144" fillId="28" borderId="0" applyNumberFormat="0" applyBorder="0" applyAlignment="0" applyProtection="0"/>
    <xf numFmtId="167" fontId="29" fillId="28" borderId="0" applyNumberFormat="0" applyBorder="0" applyAlignment="0" applyProtection="0"/>
    <xf numFmtId="0" fontId="144" fillId="28" borderId="0" applyNumberFormat="0" applyBorder="0" applyAlignment="0" applyProtection="0"/>
    <xf numFmtId="167" fontId="29" fillId="28" borderId="0" applyNumberFormat="0" applyBorder="0" applyAlignment="0" applyProtection="0"/>
    <xf numFmtId="0" fontId="144" fillId="28" borderId="0" applyNumberFormat="0" applyBorder="0" applyAlignment="0" applyProtection="0"/>
    <xf numFmtId="167" fontId="29" fillId="29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167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144" fillId="28" borderId="0" applyNumberFormat="0" applyBorder="0" applyAlignment="0" applyProtection="0"/>
    <xf numFmtId="0" fontId="29" fillId="0" borderId="0" applyFont="0" applyFill="0" applyBorder="0" applyProtection="0">
      <alignment horizontal="center" vertical="center" wrapText="1"/>
    </xf>
    <xf numFmtId="0" fontId="29" fillId="0" borderId="0" applyNumberFormat="0" applyFont="0" applyFill="0" applyBorder="0" applyProtection="0">
      <alignment horizontal="justify" vertical="center" wrapText="1"/>
    </xf>
    <xf numFmtId="188" fontId="145" fillId="24" borderId="44" applyNumberFormat="0" applyBorder="0" applyAlignment="0">
      <alignment vertical="center"/>
      <protection locked="0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67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6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30" fillId="73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6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0" fillId="73" borderId="26" applyNumberFormat="0" applyFont="0" applyAlignment="0" applyProtection="0"/>
    <xf numFmtId="0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36" fillId="91" borderId="26" applyNumberFormat="0" applyFont="0" applyAlignment="0" applyProtection="0"/>
    <xf numFmtId="0" fontId="29" fillId="91" borderId="26" applyNumberFormat="0" applyFont="0" applyAlignment="0" applyProtection="0"/>
    <xf numFmtId="0" fontId="36" fillId="91" borderId="26" applyNumberFormat="0" applyFont="0" applyAlignment="0" applyProtection="0"/>
    <xf numFmtId="167" fontId="89" fillId="91" borderId="26" applyNumberFormat="0" applyFont="0" applyAlignment="0" applyProtection="0"/>
    <xf numFmtId="167" fontId="89" fillId="91" borderId="26" applyNumberFormat="0" applyFont="0" applyAlignment="0" applyProtection="0"/>
    <xf numFmtId="0" fontId="36" fillId="91" borderId="26" applyNumberFormat="0" applyFont="0" applyAlignment="0" applyProtection="0"/>
    <xf numFmtId="0" fontId="29" fillId="91" borderId="26" applyNumberFormat="0" applyFont="0" applyAlignment="0" applyProtection="0"/>
    <xf numFmtId="167" fontId="89" fillId="91" borderId="26" applyNumberFormat="0" applyFont="0" applyAlignment="0" applyProtection="0"/>
    <xf numFmtId="167" fontId="89" fillId="91" borderId="26" applyNumberFormat="0" applyFont="0" applyAlignment="0" applyProtection="0"/>
    <xf numFmtId="0" fontId="36" fillId="91" borderId="26" applyNumberFormat="0" applyFont="0" applyAlignment="0" applyProtection="0"/>
    <xf numFmtId="0" fontId="29" fillId="91" borderId="26" applyNumberFormat="0" applyFont="0" applyAlignment="0" applyProtection="0"/>
    <xf numFmtId="167" fontId="89" fillId="91" borderId="26" applyNumberFormat="0" applyFont="0" applyAlignment="0" applyProtection="0"/>
    <xf numFmtId="167" fontId="89" fillId="91" borderId="26" applyNumberFormat="0" applyFont="0" applyAlignment="0" applyProtection="0"/>
    <xf numFmtId="0" fontId="29" fillId="91" borderId="26" applyNumberFormat="0" applyFont="0" applyAlignment="0" applyProtection="0"/>
    <xf numFmtId="167" fontId="89" fillId="91" borderId="26" applyNumberFormat="0" applyFont="0" applyAlignment="0" applyProtection="0"/>
    <xf numFmtId="167" fontId="89" fillId="91" borderId="26" applyNumberFormat="0" applyFont="0" applyAlignment="0" applyProtection="0"/>
    <xf numFmtId="0" fontId="29" fillId="91" borderId="26" applyNumberFormat="0" applyFont="0" applyAlignment="0" applyProtection="0"/>
    <xf numFmtId="167" fontId="29" fillId="91" borderId="26" applyNumberFormat="0" applyFont="0" applyAlignment="0" applyProtection="0"/>
    <xf numFmtId="0" fontId="29" fillId="91" borderId="26" applyNumberFormat="0" applyFont="0" applyAlignment="0" applyProtection="0"/>
    <xf numFmtId="167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36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0" fontId="36" fillId="91" borderId="26" applyNumberFormat="0" applyFont="0" applyAlignment="0" applyProtection="0"/>
    <xf numFmtId="167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167" fontId="29" fillId="91" borderId="26" applyNumberFormat="0" applyFont="0" applyAlignment="0" applyProtection="0"/>
    <xf numFmtId="167" fontId="29" fillId="91" borderId="26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0" fontId="29" fillId="91" borderId="26" applyNumberFormat="0" applyFont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30" fillId="0" borderId="0" applyFill="0" applyBorder="0" applyAlignment="0" applyProtection="0"/>
    <xf numFmtId="9" fontId="30" fillId="0" borderId="0" applyFill="0" applyBorder="0" applyAlignment="0" applyProtection="0"/>
    <xf numFmtId="9" fontId="89" fillId="0" borderId="0" applyFill="0" applyBorder="0" applyAlignment="0" applyProtection="0"/>
    <xf numFmtId="9" fontId="29" fillId="0" borderId="0" applyFont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29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89" fillId="0" borderId="0" applyFill="0" applyBorder="0" applyAlignment="0" applyProtection="0"/>
    <xf numFmtId="9" fontId="139" fillId="0" borderId="0" applyFont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30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ill="0" applyBorder="0" applyAlignment="0" applyProtection="0"/>
    <xf numFmtId="9" fontId="30" fillId="0" borderId="0" applyFont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89" fillId="0" borderId="0" applyFill="0" applyBorder="0" applyAlignment="0" applyProtection="0"/>
    <xf numFmtId="9" fontId="30" fillId="0" borderId="0" applyFill="0" applyBorder="0" applyAlignment="0" applyProtection="0"/>
    <xf numFmtId="177" fontId="56" fillId="0" borderId="0" applyFont="0" applyFill="0" applyBorder="0" applyProtection="0">
      <alignment vertical="top"/>
    </xf>
    <xf numFmtId="9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5" fillId="0" borderId="15">
      <alignment horizontal="center"/>
    </xf>
    <xf numFmtId="0" fontId="105" fillId="0" borderId="15">
      <alignment horizontal="center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73" fillId="0" borderId="25" applyNumberFormat="0" applyFill="0" applyAlignment="0" applyProtection="0"/>
    <xf numFmtId="0" fontId="12" fillId="0" borderId="6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167" fontId="29" fillId="0" borderId="45" applyNumberFormat="0" applyFill="0" applyAlignment="0" applyProtection="0"/>
    <xf numFmtId="0" fontId="148" fillId="0" borderId="45" applyNumberFormat="0" applyFill="0" applyAlignment="0" applyProtection="0"/>
    <xf numFmtId="167" fontId="29" fillId="0" borderId="45" applyNumberFormat="0" applyFill="0" applyAlignment="0" applyProtection="0"/>
    <xf numFmtId="0" fontId="148" fillId="0" borderId="45" applyNumberFormat="0" applyFill="0" applyAlignment="0" applyProtection="0"/>
    <xf numFmtId="167" fontId="29" fillId="0" borderId="45" applyNumberFormat="0" applyFill="0" applyAlignment="0" applyProtection="0"/>
    <xf numFmtId="0" fontId="148" fillId="0" borderId="45" applyNumberFormat="0" applyFill="0" applyAlignment="0" applyProtection="0"/>
    <xf numFmtId="167" fontId="29" fillId="0" borderId="45" applyNumberFormat="0" applyFill="0" applyAlignment="0" applyProtection="0"/>
    <xf numFmtId="0" fontId="148" fillId="0" borderId="45" applyNumberFormat="0" applyFill="0" applyAlignment="0" applyProtection="0"/>
    <xf numFmtId="167" fontId="29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167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148" fillId="0" borderId="45" applyNumberFormat="0" applyFill="0" applyAlignment="0" applyProtection="0"/>
    <xf numFmtId="0" fontId="28" fillId="0" borderId="0"/>
    <xf numFmtId="0" fontId="31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28" fillId="0" borderId="0"/>
    <xf numFmtId="0" fontId="30" fillId="0" borderId="0"/>
    <xf numFmtId="0" fontId="30" fillId="0" borderId="0"/>
    <xf numFmtId="167" fontId="89" fillId="0" borderId="0"/>
    <xf numFmtId="166" fontId="25" fillId="0" borderId="0">
      <alignment vertical="top"/>
    </xf>
    <xf numFmtId="0" fontId="31" fillId="0" borderId="0"/>
    <xf numFmtId="167" fontId="30" fillId="0" borderId="0"/>
    <xf numFmtId="167" fontId="30" fillId="0" borderId="0"/>
    <xf numFmtId="166" fontId="25" fillId="0" borderId="0">
      <alignment vertical="top"/>
    </xf>
    <xf numFmtId="0" fontId="30" fillId="0" borderId="0"/>
    <xf numFmtId="167" fontId="89" fillId="0" borderId="0"/>
    <xf numFmtId="0" fontId="28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167" fontId="89" fillId="0" borderId="0"/>
    <xf numFmtId="3" fontId="149" fillId="0" borderId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29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37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167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0" fontId="150" fillId="0" borderId="0" applyNumberFormat="0" applyFill="0" applyBorder="0" applyAlignment="0" applyProtection="0"/>
    <xf numFmtId="49" fontId="133" fillId="0" borderId="0">
      <alignment horizontal="center"/>
    </xf>
    <xf numFmtId="49" fontId="108" fillId="0" borderId="0">
      <alignment horizontal="center"/>
    </xf>
    <xf numFmtId="0" fontId="105" fillId="0" borderId="0">
      <alignment horizontal="center"/>
    </xf>
    <xf numFmtId="0" fontId="105" fillId="0" borderId="15">
      <alignment horizontal="center"/>
    </xf>
    <xf numFmtId="189" fontId="29" fillId="0" borderId="0" applyFont="0" applyFill="0" applyBorder="0" applyAlignment="0" applyProtection="0"/>
    <xf numFmtId="190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ill="0" applyBorder="0" applyAlignment="0" applyProtection="0"/>
    <xf numFmtId="43" fontId="30" fillId="0" borderId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92" fontId="89" fillId="0" borderId="0" applyFill="0" applyBorder="0" applyAlignment="0" applyProtection="0"/>
    <xf numFmtId="43" fontId="30" fillId="0" borderId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4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40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ill="0" applyBorder="0" applyAlignment="0" applyProtection="0"/>
    <xf numFmtId="43" fontId="151" fillId="0" borderId="0" applyFont="0" applyFill="0" applyBorder="0" applyAlignment="0" applyProtection="0"/>
    <xf numFmtId="43" fontId="152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ill="0" applyBorder="0" applyAlignment="0" applyProtection="0"/>
    <xf numFmtId="43" fontId="30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24" fillId="23" borderId="0" applyBorder="0">
      <alignment horizontal="right"/>
    </xf>
    <xf numFmtId="4" fontId="124" fillId="23" borderId="0" applyBorder="0">
      <alignment horizontal="right"/>
    </xf>
    <xf numFmtId="4" fontId="125" fillId="23" borderId="0" applyBorder="0">
      <alignment horizontal="right"/>
    </xf>
    <xf numFmtId="4" fontId="124" fillId="23" borderId="0" applyFont="0" applyBorder="0">
      <alignment horizontal="right"/>
    </xf>
    <xf numFmtId="3" fontId="143" fillId="0" borderId="15" applyBorder="0">
      <alignment vertical="center"/>
    </xf>
    <xf numFmtId="3" fontId="153" fillId="0" borderId="15" applyBorder="0">
      <alignment vertical="center"/>
    </xf>
    <xf numFmtId="3" fontId="143" fillId="0" borderId="15" applyBorder="0">
      <alignment vertical="center"/>
    </xf>
    <xf numFmtId="4" fontId="124" fillId="23" borderId="0" applyFont="0" applyBorder="0">
      <alignment horizontal="right"/>
    </xf>
    <xf numFmtId="4" fontId="124" fillId="135" borderId="46" applyBorder="0">
      <alignment horizontal="right"/>
    </xf>
    <xf numFmtId="4" fontId="124" fillId="135" borderId="46" applyBorder="0">
      <alignment horizontal="right"/>
    </xf>
    <xf numFmtId="4" fontId="125" fillId="23" borderId="46" applyBorder="0">
      <alignment horizontal="right"/>
    </xf>
    <xf numFmtId="4" fontId="124" fillId="23" borderId="46" applyBorder="0">
      <alignment horizontal="right"/>
    </xf>
    <xf numFmtId="4" fontId="125" fillId="23" borderId="46" applyBorder="0">
      <alignment horizontal="right"/>
    </xf>
    <xf numFmtId="4" fontId="124" fillId="23" borderId="15" applyFont="0" applyBorder="0">
      <alignment horizontal="right"/>
    </xf>
    <xf numFmtId="4" fontId="124" fillId="23" borderId="15" applyFont="0" applyBorder="0">
      <alignment horizontal="right"/>
    </xf>
    <xf numFmtId="4" fontId="125" fillId="135" borderId="47" applyBorder="0">
      <alignment horizontal="right"/>
    </xf>
    <xf numFmtId="4" fontId="124" fillId="135" borderId="47" applyBorder="0">
      <alignment horizontal="right"/>
    </xf>
    <xf numFmtId="4" fontId="125" fillId="135" borderId="47" applyBorder="0">
      <alignment horizontal="right"/>
    </xf>
    <xf numFmtId="4" fontId="124" fillId="23" borderId="15" applyFont="0" applyBorder="0">
      <alignment horizontal="right"/>
    </xf>
    <xf numFmtId="0" fontId="105" fillId="0" borderId="0">
      <alignment horizontal="left" vertical="top"/>
    </xf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62" fillId="87" borderId="0" applyNumberFormat="0" applyBorder="0" applyAlignment="0" applyProtection="0"/>
    <xf numFmtId="0" fontId="6" fillId="2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167" fontId="29" fillId="30" borderId="0" applyNumberFormat="0" applyBorder="0" applyAlignment="0" applyProtection="0"/>
    <xf numFmtId="0" fontId="154" fillId="30" borderId="0" applyNumberFormat="0" applyBorder="0" applyAlignment="0" applyProtection="0"/>
    <xf numFmtId="167" fontId="29" fillId="30" borderId="0" applyNumberFormat="0" applyBorder="0" applyAlignment="0" applyProtection="0"/>
    <xf numFmtId="0" fontId="154" fillId="30" borderId="0" applyNumberFormat="0" applyBorder="0" applyAlignment="0" applyProtection="0"/>
    <xf numFmtId="167" fontId="29" fillId="30" borderId="0" applyNumberFormat="0" applyBorder="0" applyAlignment="0" applyProtection="0"/>
    <xf numFmtId="0" fontId="154" fillId="30" borderId="0" applyNumberFormat="0" applyBorder="0" applyAlignment="0" applyProtection="0"/>
    <xf numFmtId="167" fontId="29" fillId="30" borderId="0" applyNumberFormat="0" applyBorder="0" applyAlignment="0" applyProtection="0"/>
    <xf numFmtId="0" fontId="154" fillId="30" borderId="0" applyNumberFormat="0" applyBorder="0" applyAlignment="0" applyProtection="0"/>
    <xf numFmtId="167" fontId="29" fillId="31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0" fontId="154" fillId="30" borderId="0" applyNumberFormat="0" applyBorder="0" applyAlignment="0" applyProtection="0"/>
    <xf numFmtId="193" fontId="29" fillId="0" borderId="15" applyFont="0" applyFill="0" applyBorder="0" applyProtection="0">
      <alignment horizontal="center" vertical="center"/>
    </xf>
    <xf numFmtId="3" fontId="45" fillId="0" borderId="15" applyBorder="0">
      <alignment vertical="center"/>
    </xf>
    <xf numFmtId="44" fontId="32" fillId="0" borderId="0">
      <protection locked="0"/>
    </xf>
    <xf numFmtId="44" fontId="33" fillId="0" borderId="0">
      <protection locked="0"/>
    </xf>
    <xf numFmtId="0" fontId="45" fillId="0" borderId="15" applyBorder="0">
      <alignment horizontal="center" vertical="center" wrapText="1"/>
    </xf>
    <xf numFmtId="167" fontId="106" fillId="0" borderId="15" applyBorder="0">
      <alignment horizontal="center" vertical="center" wrapText="1"/>
    </xf>
    <xf numFmtId="167" fontId="106" fillId="0" borderId="15" applyBorder="0">
      <alignment horizontal="center" vertical="center" wrapText="1"/>
    </xf>
    <xf numFmtId="0" fontId="105" fillId="0" borderId="0"/>
    <xf numFmtId="0" fontId="129" fillId="0" borderId="42" applyNumberFormat="0" applyFill="0" applyAlignment="0" applyProtection="0"/>
    <xf numFmtId="0" fontId="107" fillId="136" borderId="23" applyNumberFormat="0" applyAlignment="0" applyProtection="0"/>
    <xf numFmtId="0" fontId="129" fillId="0" borderId="42" applyNumberFormat="0" applyFill="0" applyAlignment="0" applyProtection="0"/>
    <xf numFmtId="0" fontId="144" fillId="29" borderId="0" applyNumberFormat="0" applyBorder="0" applyAlignment="0" applyProtection="0"/>
    <xf numFmtId="0" fontId="154" fillId="31" borderId="0" applyNumberFormat="0" applyBorder="0" applyAlignment="0" applyProtection="0"/>
    <xf numFmtId="0" fontId="144" fillId="29" borderId="0" applyNumberFormat="0" applyBorder="0" applyAlignment="0" applyProtection="0"/>
    <xf numFmtId="0" fontId="13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10" fillId="130" borderId="23" applyNumberFormat="0" applyAlignment="0" applyProtection="0"/>
    <xf numFmtId="0" fontId="116" fillId="0" borderId="39" applyNumberFormat="0" applyFill="0" applyAlignment="0" applyProtection="0"/>
    <xf numFmtId="0" fontId="110" fillId="130" borderId="23" applyNumberFormat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148" fillId="0" borderId="45" applyNumberFormat="0" applyFill="0" applyAlignment="0" applyProtection="0"/>
    <xf numFmtId="0" fontId="130" fillId="132" borderId="21" applyNumberFormat="0" applyAlignment="0" applyProtection="0"/>
    <xf numFmtId="0" fontId="150" fillId="0" borderId="0" applyNumberFormat="0" applyFill="0" applyBorder="0" applyAlignment="0" applyProtection="0"/>
  </cellStyleXfs>
  <cellXfs count="292">
    <xf numFmtId="0" fontId="0" fillId="0" borderId="0" xfId="0"/>
    <xf numFmtId="0" fontId="17" fillId="0" borderId="11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21" borderId="15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vertical="center" wrapText="1"/>
    </xf>
    <xf numFmtId="4" fontId="22" fillId="0" borderId="15" xfId="0" applyNumberFormat="1" applyFont="1" applyBorder="1" applyAlignment="1">
      <alignment horizontal="center" vertical="center" wrapText="1"/>
    </xf>
    <xf numFmtId="4" fontId="22" fillId="21" borderId="15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15" xfId="0" applyFont="1" applyBorder="1" applyAlignment="1">
      <alignment vertical="center" wrapText="1"/>
    </xf>
    <xf numFmtId="4" fontId="17" fillId="0" borderId="15" xfId="0" applyNumberFormat="1" applyFont="1" applyBorder="1" applyAlignment="1">
      <alignment horizontal="center" vertical="center" wrapText="1"/>
    </xf>
    <xf numFmtId="4" fontId="17" fillId="21" borderId="15" xfId="0" applyNumberFormat="1" applyFont="1" applyFill="1" applyBorder="1" applyAlignment="1">
      <alignment horizontal="center" vertical="center" wrapText="1"/>
    </xf>
    <xf numFmtId="4" fontId="17" fillId="0" borderId="15" xfId="0" applyNumberFormat="1" applyFont="1" applyFill="1" applyBorder="1" applyAlignment="1">
      <alignment horizontal="center" vertical="center" wrapText="1"/>
    </xf>
    <xf numFmtId="0" fontId="155" fillId="0" borderId="48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2" fontId="17" fillId="0" borderId="15" xfId="0" applyNumberFormat="1" applyFont="1" applyBorder="1" applyAlignment="1">
      <alignment horizontal="center" vertical="center" wrapText="1"/>
    </xf>
    <xf numFmtId="4" fontId="17" fillId="137" borderId="15" xfId="0" applyNumberFormat="1" applyFont="1" applyFill="1" applyBorder="1" applyAlignment="1">
      <alignment horizontal="center" vertical="center" wrapText="1"/>
    </xf>
    <xf numFmtId="4" fontId="22" fillId="0" borderId="15" xfId="3938" applyNumberFormat="1" applyFont="1" applyBorder="1" applyAlignment="1">
      <alignment horizontal="center" vertical="center" wrapText="1"/>
    </xf>
    <xf numFmtId="4" fontId="17" fillId="0" borderId="15" xfId="3938" applyNumberFormat="1" applyFont="1" applyBorder="1" applyAlignment="1">
      <alignment horizontal="center" vertical="center" wrapText="1"/>
    </xf>
    <xf numFmtId="0" fontId="157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59" fillId="0" borderId="0" xfId="0" applyFont="1" applyFill="1"/>
    <xf numFmtId="0" fontId="17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4" fontId="0" fillId="0" borderId="0" xfId="0" applyNumberFormat="1"/>
    <xf numFmtId="14" fontId="17" fillId="0" borderId="15" xfId="0" applyNumberFormat="1" applyFont="1" applyBorder="1" applyAlignment="1">
      <alignment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21" borderId="0" xfId="0" applyNumberFormat="1" applyFont="1" applyFill="1" applyBorder="1" applyAlignment="1">
      <alignment horizontal="center" vertical="center" wrapText="1"/>
    </xf>
    <xf numFmtId="4" fontId="24" fillId="21" borderId="0" xfId="0" applyNumberFormat="1" applyFont="1" applyFill="1" applyBorder="1" applyAlignment="1">
      <alignment horizontal="center" vertical="center" wrapText="1"/>
    </xf>
    <xf numFmtId="14" fontId="17" fillId="0" borderId="15" xfId="0" applyNumberFormat="1" applyFont="1" applyBorder="1" applyAlignment="1">
      <alignment horizontal="center" vertical="center" wrapText="1"/>
    </xf>
    <xf numFmtId="0" fontId="17" fillId="138" borderId="15" xfId="0" applyFont="1" applyFill="1" applyBorder="1" applyAlignment="1">
      <alignment horizontal="center" vertical="center" wrapText="1"/>
    </xf>
    <xf numFmtId="0" fontId="17" fillId="138" borderId="15" xfId="0" applyFont="1" applyFill="1" applyBorder="1" applyAlignment="1">
      <alignment vertical="center" wrapText="1"/>
    </xf>
    <xf numFmtId="4" fontId="17" fillId="138" borderId="15" xfId="0" applyNumberFormat="1" applyFont="1" applyFill="1" applyBorder="1" applyAlignment="1">
      <alignment horizontal="center" vertical="center" wrapText="1"/>
    </xf>
    <xf numFmtId="4" fontId="22" fillId="0" borderId="15" xfId="3938" applyNumberFormat="1" applyFont="1" applyFill="1" applyBorder="1" applyAlignment="1">
      <alignment horizontal="center" vertical="center" wrapText="1"/>
    </xf>
    <xf numFmtId="4" fontId="17" fillId="0" borderId="15" xfId="3938" applyNumberFormat="1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vertical="center" wrapText="1"/>
    </xf>
    <xf numFmtId="4" fontId="17" fillId="138" borderId="15" xfId="3938" applyNumberFormat="1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94" fontId="17" fillId="0" borderId="15" xfId="3938" applyNumberFormat="1" applyFont="1" applyFill="1" applyBorder="1" applyAlignment="1">
      <alignment horizontal="center" vertical="center" wrapText="1"/>
    </xf>
    <xf numFmtId="3" fontId="17" fillId="0" borderId="15" xfId="3938" applyNumberFormat="1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vertical="center" wrapText="1"/>
    </xf>
    <xf numFmtId="3" fontId="17" fillId="0" borderId="15" xfId="0" applyNumberFormat="1" applyFont="1" applyBorder="1" applyAlignment="1">
      <alignment horizontal="center" vertical="center" wrapText="1"/>
    </xf>
    <xf numFmtId="3" fontId="17" fillId="0" borderId="15" xfId="3938" applyNumberFormat="1" applyFont="1" applyFill="1" applyBorder="1" applyAlignment="1">
      <alignment horizontal="center" vertical="center" wrapText="1"/>
    </xf>
    <xf numFmtId="0" fontId="0" fillId="0" borderId="15" xfId="0" applyBorder="1"/>
    <xf numFmtId="4" fontId="0" fillId="0" borderId="15" xfId="0" applyNumberFormat="1" applyBorder="1"/>
    <xf numFmtId="0" fontId="17" fillId="21" borderId="11" xfId="0" applyFont="1" applyFill="1" applyBorder="1" applyAlignment="1">
      <alignment horizontal="center" vertical="center" wrapText="1"/>
    </xf>
    <xf numFmtId="4" fontId="22" fillId="21" borderId="11" xfId="0" applyNumberFormat="1" applyFont="1" applyFill="1" applyBorder="1" applyAlignment="1">
      <alignment horizontal="center" vertical="center" wrapText="1"/>
    </xf>
    <xf numFmtId="4" fontId="17" fillId="21" borderId="11" xfId="0" applyNumberFormat="1" applyFont="1" applyFill="1" applyBorder="1" applyAlignment="1">
      <alignment horizontal="center" vertical="center" wrapText="1"/>
    </xf>
    <xf numFmtId="4" fontId="24" fillId="21" borderId="11" xfId="0" applyNumberFormat="1" applyFont="1" applyFill="1" applyBorder="1" applyAlignment="1">
      <alignment horizontal="center" vertical="center" wrapText="1"/>
    </xf>
    <xf numFmtId="0" fontId="16" fillId="0" borderId="15" xfId="0" applyFont="1" applyBorder="1"/>
    <xf numFmtId="0" fontId="17" fillId="0" borderId="15" xfId="0" applyFont="1" applyBorder="1" applyAlignment="1">
      <alignment horizontal="center" vertical="center" wrapText="1"/>
    </xf>
    <xf numFmtId="1" fontId="17" fillId="0" borderId="15" xfId="3938" applyNumberFormat="1" applyFont="1" applyBorder="1" applyAlignment="1">
      <alignment horizontal="center" vertical="center" wrapText="1"/>
    </xf>
    <xf numFmtId="0" fontId="22" fillId="0" borderId="15" xfId="0" applyFont="1" applyFill="1" applyBorder="1" applyAlignment="1">
      <alignment vertical="center" wrapText="1"/>
    </xf>
    <xf numFmtId="0" fontId="0" fillId="0" borderId="15" xfId="0" applyFont="1" applyBorder="1"/>
    <xf numFmtId="0" fontId="0" fillId="0" borderId="0" xfId="0" applyFont="1"/>
    <xf numFmtId="0" fontId="0" fillId="0" borderId="10" xfId="0" applyBorder="1"/>
    <xf numFmtId="0" fontId="0" fillId="0" borderId="0" xfId="0" applyBorder="1"/>
    <xf numFmtId="4" fontId="17" fillId="0" borderId="0" xfId="3938" applyNumberFormat="1" applyFont="1" applyBorder="1" applyAlignment="1">
      <alignment horizontal="center" vertical="center" wrapText="1"/>
    </xf>
    <xf numFmtId="4" fontId="0" fillId="0" borderId="0" xfId="0" applyNumberFormat="1" applyBorder="1"/>
    <xf numFmtId="1" fontId="17" fillId="0" borderId="15" xfId="3938" applyNumberFormat="1" applyFont="1" applyFill="1" applyBorder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2" fontId="0" fillId="140" borderId="15" xfId="0" applyNumberFormat="1" applyFill="1" applyBorder="1"/>
    <xf numFmtId="195" fontId="0" fillId="0" borderId="0" xfId="0" applyNumberFormat="1"/>
    <xf numFmtId="0" fontId="129" fillId="0" borderId="0" xfId="0" applyFont="1"/>
    <xf numFmtId="0" fontId="129" fillId="0" borderId="0" xfId="0" applyFont="1" applyAlignment="1">
      <alignment horizontal="center"/>
    </xf>
    <xf numFmtId="0" fontId="0" fillId="137" borderId="0" xfId="0" applyFill="1"/>
    <xf numFmtId="0" fontId="25" fillId="0" borderId="0" xfId="0" applyNumberFormat="1" applyFont="1" applyAlignment="1">
      <alignment vertical="top" wrapText="1"/>
    </xf>
    <xf numFmtId="0" fontId="51" fillId="143" borderId="54" xfId="0" applyNumberFormat="1" applyFont="1" applyFill="1" applyBorder="1" applyAlignment="1">
      <alignment horizontal="right" vertical="top" wrapText="1"/>
    </xf>
    <xf numFmtId="4" fontId="51" fillId="143" borderId="54" xfId="0" applyNumberFormat="1" applyFont="1" applyFill="1" applyBorder="1" applyAlignment="1">
      <alignment horizontal="right" vertical="top" wrapText="1"/>
    </xf>
    <xf numFmtId="0" fontId="51" fillId="143" borderId="55" xfId="0" applyNumberFormat="1" applyFont="1" applyFill="1" applyBorder="1" applyAlignment="1">
      <alignment horizontal="right" vertical="top" wrapText="1"/>
    </xf>
    <xf numFmtId="0" fontId="51" fillId="143" borderId="56" xfId="0" applyNumberFormat="1" applyFont="1" applyFill="1" applyBorder="1" applyAlignment="1">
      <alignment horizontal="right" vertical="top" wrapText="1"/>
    </xf>
    <xf numFmtId="0" fontId="164" fillId="0" borderId="54" xfId="0" applyNumberFormat="1" applyFont="1" applyBorder="1" applyAlignment="1">
      <alignment horizontal="right" vertical="top" wrapText="1"/>
    </xf>
    <xf numFmtId="4" fontId="164" fillId="0" borderId="54" xfId="0" applyNumberFormat="1" applyFont="1" applyBorder="1" applyAlignment="1">
      <alignment horizontal="right" vertical="top" wrapText="1"/>
    </xf>
    <xf numFmtId="0" fontId="164" fillId="0" borderId="55" xfId="0" applyNumberFormat="1" applyFont="1" applyBorder="1" applyAlignment="1">
      <alignment horizontal="right" vertical="top" wrapText="1"/>
    </xf>
    <xf numFmtId="0" fontId="164" fillId="0" borderId="56" xfId="0" applyNumberFormat="1" applyFont="1" applyBorder="1" applyAlignment="1">
      <alignment horizontal="right" vertical="top" wrapText="1"/>
    </xf>
    <xf numFmtId="2" fontId="164" fillId="0" borderId="54" xfId="0" applyNumberFormat="1" applyFont="1" applyBorder="1" applyAlignment="1">
      <alignment horizontal="right" vertical="top" wrapText="1"/>
    </xf>
    <xf numFmtId="4" fontId="0" fillId="139" borderId="0" xfId="0" applyNumberFormat="1" applyFill="1"/>
    <xf numFmtId="4" fontId="165" fillId="0" borderId="54" xfId="0" applyNumberFormat="1" applyFont="1" applyBorder="1" applyAlignment="1">
      <alignment horizontal="right" vertical="top" wrapText="1"/>
    </xf>
    <xf numFmtId="0" fontId="166" fillId="142" borderId="49" xfId="0" applyNumberFormat="1" applyFont="1" applyFill="1" applyBorder="1" applyAlignment="1">
      <alignment horizontal="right" vertical="top" wrapText="1"/>
    </xf>
    <xf numFmtId="4" fontId="166" fillId="142" borderId="49" xfId="0" applyNumberFormat="1" applyFont="1" applyFill="1" applyBorder="1" applyAlignment="1">
      <alignment horizontal="right" vertical="top" wrapText="1"/>
    </xf>
    <xf numFmtId="0" fontId="166" fillId="142" borderId="57" xfId="0" applyNumberFormat="1" applyFont="1" applyFill="1" applyBorder="1" applyAlignment="1">
      <alignment horizontal="right" vertical="top" wrapText="1"/>
    </xf>
    <xf numFmtId="0" fontId="166" fillId="142" borderId="58" xfId="0" applyNumberFormat="1" applyFont="1" applyFill="1" applyBorder="1" applyAlignment="1">
      <alignment horizontal="right" vertical="top" wrapText="1"/>
    </xf>
    <xf numFmtId="4" fontId="0" fillId="137" borderId="0" xfId="0" applyNumberFormat="1" applyFill="1"/>
    <xf numFmtId="0" fontId="17" fillId="0" borderId="15" xfId="0" applyFont="1" applyBorder="1" applyAlignment="1">
      <alignment horizontal="center" vertical="center" wrapText="1"/>
    </xf>
    <xf numFmtId="0" fontId="0" fillId="0" borderId="0" xfId="0"/>
    <xf numFmtId="0" fontId="129" fillId="0" borderId="15" xfId="0" applyFont="1" applyBorder="1" applyAlignment="1">
      <alignment horizontal="center"/>
    </xf>
    <xf numFmtId="0" fontId="129" fillId="0" borderId="15" xfId="0" applyFont="1" applyBorder="1" applyAlignment="1">
      <alignment horizontal="center" vertical="center"/>
    </xf>
    <xf numFmtId="195" fontId="129" fillId="0" borderId="15" xfId="0" applyNumberFormat="1" applyFont="1" applyBorder="1" applyAlignment="1">
      <alignment horizontal="center"/>
    </xf>
    <xf numFmtId="4" fontId="0" fillId="0" borderId="15" xfId="0" applyNumberFormat="1" applyBorder="1"/>
    <xf numFmtId="0" fontId="129" fillId="0" borderId="13" xfId="0" applyFont="1" applyBorder="1" applyAlignment="1">
      <alignment horizontal="center" vertical="center"/>
    </xf>
    <xf numFmtId="195" fontId="0" fillId="0" borderId="0" xfId="0" applyNumberFormat="1" applyBorder="1"/>
    <xf numFmtId="0" fontId="0" fillId="0" borderId="0" xfId="0" applyBorder="1"/>
    <xf numFmtId="0" fontId="129" fillId="0" borderId="15" xfId="0" applyNumberFormat="1" applyFont="1" applyBorder="1" applyAlignment="1">
      <alignment horizontal="center" vertical="center" wrapText="1"/>
    </xf>
    <xf numFmtId="0" fontId="129" fillId="0" borderId="15" xfId="0" applyFont="1" applyBorder="1" applyAlignment="1">
      <alignment horizontal="center" vertical="center" wrapText="1"/>
    </xf>
    <xf numFmtId="2" fontId="0" fillId="137" borderId="15" xfId="0" applyNumberFormat="1" applyFill="1" applyBorder="1"/>
    <xf numFmtId="4" fontId="0" fillId="137" borderId="15" xfId="0" applyNumberFormat="1" applyFill="1" applyBorder="1"/>
    <xf numFmtId="0" fontId="0" fillId="137" borderId="15" xfId="0" applyFill="1" applyBorder="1"/>
    <xf numFmtId="195" fontId="0" fillId="137" borderId="15" xfId="0" applyNumberFormat="1" applyFill="1" applyBorder="1"/>
    <xf numFmtId="2" fontId="0" fillId="0" borderId="0" xfId="0" applyNumberFormat="1" applyBorder="1"/>
    <xf numFmtId="4" fontId="0" fillId="0" borderId="0" xfId="0" applyNumberFormat="1" applyBorder="1"/>
    <xf numFmtId="0" fontId="0" fillId="137" borderId="15" xfId="0" applyFill="1" applyBorder="1" applyAlignment="1">
      <alignment wrapText="1"/>
    </xf>
    <xf numFmtId="0" fontId="0" fillId="137" borderId="14" xfId="0" applyFill="1" applyBorder="1" applyAlignment="1">
      <alignment wrapText="1"/>
    </xf>
    <xf numFmtId="0" fontId="0" fillId="137" borderId="15" xfId="0" applyFill="1" applyBorder="1" applyAlignment="1"/>
    <xf numFmtId="0" fontId="36" fillId="137" borderId="15" xfId="0" applyFont="1" applyFill="1" applyBorder="1" applyAlignment="1"/>
    <xf numFmtId="4" fontId="36" fillId="137" borderId="15" xfId="0" applyNumberFormat="1" applyFont="1" applyFill="1" applyBorder="1"/>
    <xf numFmtId="195" fontId="36" fillId="137" borderId="15" xfId="0" applyNumberFormat="1" applyFont="1" applyFill="1" applyBorder="1"/>
    <xf numFmtId="0" fontId="36" fillId="137" borderId="15" xfId="0" applyFont="1" applyFill="1" applyBorder="1"/>
    <xf numFmtId="196" fontId="0" fillId="137" borderId="15" xfId="0" applyNumberFormat="1" applyFill="1" applyBorder="1"/>
    <xf numFmtId="0" fontId="0" fillId="139" borderId="15" xfId="0" applyFill="1" applyBorder="1"/>
    <xf numFmtId="196" fontId="0" fillId="139" borderId="15" xfId="0" applyNumberFormat="1" applyFill="1" applyBorder="1"/>
    <xf numFmtId="0" fontId="0" fillId="139" borderId="15" xfId="0" applyFill="1" applyBorder="1" applyAlignment="1">
      <alignment wrapText="1"/>
    </xf>
    <xf numFmtId="4" fontId="0" fillId="139" borderId="15" xfId="0" applyNumberFormat="1" applyFill="1" applyBorder="1"/>
    <xf numFmtId="195" fontId="0" fillId="139" borderId="15" xfId="0" applyNumberFormat="1" applyFill="1" applyBorder="1"/>
    <xf numFmtId="0" fontId="0" fillId="141" borderId="15" xfId="0" applyFill="1" applyBorder="1"/>
    <xf numFmtId="196" fontId="0" fillId="141" borderId="15" xfId="0" applyNumberFormat="1" applyFill="1" applyBorder="1"/>
    <xf numFmtId="0" fontId="0" fillId="141" borderId="15" xfId="0" applyFill="1" applyBorder="1" applyAlignment="1">
      <alignment wrapText="1"/>
    </xf>
    <xf numFmtId="4" fontId="0" fillId="141" borderId="15" xfId="0" applyNumberFormat="1" applyFill="1" applyBorder="1"/>
    <xf numFmtId="195" fontId="0" fillId="141" borderId="15" xfId="0" applyNumberFormat="1" applyFill="1" applyBorder="1"/>
    <xf numFmtId="195" fontId="0" fillId="139" borderId="15" xfId="0" applyNumberFormat="1" applyFill="1" applyBorder="1" applyAlignment="1">
      <alignment horizontal="right" wrapText="1"/>
    </xf>
    <xf numFmtId="0" fontId="0" fillId="139" borderId="15" xfId="0" applyFill="1" applyBorder="1" applyAlignment="1"/>
    <xf numFmtId="2" fontId="0" fillId="139" borderId="15" xfId="0" applyNumberFormat="1" applyFill="1" applyBorder="1"/>
    <xf numFmtId="0" fontId="0" fillId="141" borderId="15" xfId="0" applyFill="1" applyBorder="1" applyAlignment="1"/>
    <xf numFmtId="2" fontId="0" fillId="141" borderId="15" xfId="0" applyNumberFormat="1" applyFill="1" applyBorder="1"/>
    <xf numFmtId="0" fontId="0" fillId="0" borderId="0" xfId="0"/>
    <xf numFmtId="0" fontId="0" fillId="0" borderId="15" xfId="0" applyBorder="1"/>
    <xf numFmtId="0" fontId="129" fillId="0" borderId="15" xfId="0" applyFont="1" applyBorder="1" applyAlignment="1">
      <alignment horizontal="center"/>
    </xf>
    <xf numFmtId="0" fontId="129" fillId="0" borderId="15" xfId="0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2" fontId="0" fillId="0" borderId="15" xfId="0" applyNumberFormat="1" applyBorder="1"/>
    <xf numFmtId="195" fontId="0" fillId="0" borderId="15" xfId="0" applyNumberFormat="1" applyBorder="1"/>
    <xf numFmtId="0" fontId="0" fillId="0" borderId="0" xfId="0" applyAlignment="1">
      <alignment wrapText="1"/>
    </xf>
    <xf numFmtId="2" fontId="0" fillId="0" borderId="0" xfId="0" applyNumberFormat="1"/>
    <xf numFmtId="2" fontId="129" fillId="0" borderId="15" xfId="0" applyNumberFormat="1" applyFont="1" applyBorder="1" applyAlignment="1">
      <alignment horizontal="center" vertical="center"/>
    </xf>
    <xf numFmtId="195" fontId="0" fillId="0" borderId="0" xfId="0" applyNumberFormat="1"/>
    <xf numFmtId="195" fontId="129" fillId="0" borderId="15" xfId="0" applyNumberFormat="1" applyFont="1" applyBorder="1" applyAlignment="1">
      <alignment horizontal="center"/>
    </xf>
    <xf numFmtId="4" fontId="0" fillId="0" borderId="15" xfId="0" applyNumberFormat="1" applyBorder="1"/>
    <xf numFmtId="0" fontId="0" fillId="0" borderId="15" xfId="0" applyBorder="1" applyAlignment="1"/>
    <xf numFmtId="4" fontId="0" fillId="0" borderId="15" xfId="0" applyNumberFormat="1" applyBorder="1" applyAlignment="1"/>
    <xf numFmtId="0" fontId="0" fillId="0" borderId="15" xfId="0" applyFill="1" applyBorder="1"/>
    <xf numFmtId="4" fontId="0" fillId="0" borderId="15" xfId="0" applyNumberFormat="1" applyFill="1" applyBorder="1"/>
    <xf numFmtId="0" fontId="0" fillId="0" borderId="15" xfId="0" applyFill="1" applyBorder="1" applyAlignment="1"/>
    <xf numFmtId="4" fontId="0" fillId="0" borderId="15" xfId="0" applyNumberFormat="1" applyFill="1" applyBorder="1" applyAlignment="1"/>
    <xf numFmtId="195" fontId="0" fillId="0" borderId="15" xfId="0" applyNumberFormat="1" applyBorder="1" applyAlignment="1">
      <alignment horizontal="right" wrapText="1"/>
    </xf>
    <xf numFmtId="4" fontId="0" fillId="0" borderId="15" xfId="0" applyNumberFormat="1" applyFont="1" applyBorder="1"/>
    <xf numFmtId="2" fontId="0" fillId="137" borderId="15" xfId="0" applyNumberFormat="1" applyFill="1" applyBorder="1"/>
    <xf numFmtId="0" fontId="0" fillId="0" borderId="15" xfId="0" applyBorder="1" applyAlignment="1">
      <alignment horizontal="left" wrapText="1"/>
    </xf>
    <xf numFmtId="4" fontId="0" fillId="137" borderId="15" xfId="0" applyNumberFormat="1" applyFill="1" applyBorder="1"/>
    <xf numFmtId="0" fontId="0" fillId="137" borderId="15" xfId="0" applyFill="1" applyBorder="1"/>
    <xf numFmtId="195" fontId="0" fillId="137" borderId="15" xfId="0" applyNumberFormat="1" applyFill="1" applyBorder="1"/>
    <xf numFmtId="0" fontId="0" fillId="137" borderId="15" xfId="0" applyFill="1" applyBorder="1" applyAlignment="1">
      <alignment wrapText="1"/>
    </xf>
    <xf numFmtId="0" fontId="0" fillId="137" borderId="0" xfId="0" applyFill="1"/>
    <xf numFmtId="0" fontId="0" fillId="0" borderId="15" xfId="0" applyFill="1" applyBorder="1" applyAlignment="1">
      <alignment wrapText="1"/>
    </xf>
    <xf numFmtId="0" fontId="0" fillId="0" borderId="15" xfId="0" applyFill="1" applyBorder="1" applyAlignment="1">
      <alignment horizontal="left" wrapText="1"/>
    </xf>
    <xf numFmtId="4" fontId="0" fillId="0" borderId="15" xfId="0" applyNumberFormat="1" applyFill="1" applyBorder="1" applyAlignment="1">
      <alignment horizontal="right"/>
    </xf>
    <xf numFmtId="4" fontId="0" fillId="0" borderId="15" xfId="0" applyNumberFormat="1" applyBorder="1" applyAlignment="1">
      <alignment horizontal="right"/>
    </xf>
    <xf numFmtId="195" fontId="0" fillId="137" borderId="15" xfId="0" applyNumberFormat="1" applyFill="1" applyBorder="1" applyAlignment="1">
      <alignment horizontal="right" wrapText="1"/>
    </xf>
    <xf numFmtId="196" fontId="0" fillId="137" borderId="15" xfId="0" applyNumberFormat="1" applyFill="1" applyBorder="1"/>
    <xf numFmtId="0" fontId="129" fillId="0" borderId="14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2" fontId="36" fillId="0" borderId="15" xfId="0" applyNumberFormat="1" applyFont="1" applyBorder="1" applyAlignment="1">
      <alignment horizontal="right" vertical="center"/>
    </xf>
    <xf numFmtId="195" fontId="36" fillId="0" borderId="15" xfId="0" applyNumberFormat="1" applyFont="1" applyBorder="1" applyAlignment="1">
      <alignment horizontal="right"/>
    </xf>
    <xf numFmtId="0" fontId="36" fillId="0" borderId="15" xfId="0" applyFont="1" applyBorder="1" applyAlignment="1">
      <alignment horizontal="left"/>
    </xf>
    <xf numFmtId="0" fontId="36" fillId="0" borderId="16" xfId="0" applyFont="1" applyBorder="1" applyAlignment="1">
      <alignment horizontal="right" vertical="center" wrapText="1"/>
    </xf>
    <xf numFmtId="195" fontId="36" fillId="0" borderId="15" xfId="0" applyNumberFormat="1" applyFont="1" applyBorder="1" applyAlignment="1">
      <alignment horizontal="right" wrapText="1"/>
    </xf>
    <xf numFmtId="0" fontId="36" fillId="0" borderId="15" xfId="0" applyFont="1" applyBorder="1" applyAlignment="1">
      <alignment horizontal="left" wrapText="1"/>
    </xf>
    <xf numFmtId="0" fontId="36" fillId="0" borderId="16" xfId="0" applyFont="1" applyBorder="1" applyAlignment="1">
      <alignment horizontal="left" wrapText="1"/>
    </xf>
    <xf numFmtId="2" fontId="36" fillId="0" borderId="16" xfId="0" applyNumberFormat="1" applyFont="1" applyBorder="1" applyAlignment="1">
      <alignment horizontal="right" wrapText="1"/>
    </xf>
    <xf numFmtId="4" fontId="0" fillId="0" borderId="15" xfId="0" applyNumberFormat="1" applyFont="1" applyBorder="1" applyAlignment="1"/>
    <xf numFmtId="2" fontId="36" fillId="0" borderId="15" xfId="0" applyNumberFormat="1" applyFont="1" applyBorder="1" applyAlignment="1">
      <alignment horizontal="right"/>
    </xf>
    <xf numFmtId="2" fontId="0" fillId="0" borderId="15" xfId="0" applyNumberFormat="1" applyBorder="1" applyAlignment="1"/>
    <xf numFmtId="0" fontId="0" fillId="139" borderId="15" xfId="0" applyFill="1" applyBorder="1" applyAlignment="1">
      <alignment wrapText="1"/>
    </xf>
    <xf numFmtId="0" fontId="0" fillId="0" borderId="15" xfId="0" applyBorder="1" applyAlignment="1">
      <alignment horizontal="left"/>
    </xf>
    <xf numFmtId="4" fontId="0" fillId="0" borderId="0" xfId="0" applyNumberFormat="1"/>
    <xf numFmtId="195" fontId="0" fillId="140" borderId="15" xfId="0" applyNumberFormat="1" applyFill="1" applyBorder="1"/>
    <xf numFmtId="0" fontId="0" fillId="140" borderId="15" xfId="0" applyFill="1" applyBorder="1"/>
    <xf numFmtId="0" fontId="0" fillId="140" borderId="15" xfId="0" applyFill="1" applyBorder="1" applyAlignment="1">
      <alignment wrapText="1"/>
    </xf>
    <xf numFmtId="2" fontId="0" fillId="137" borderId="15" xfId="0" applyNumberFormat="1" applyFill="1" applyBorder="1" applyAlignment="1"/>
    <xf numFmtId="2" fontId="36" fillId="0" borderId="16" xfId="0" applyNumberFormat="1" applyFont="1" applyBorder="1" applyAlignment="1">
      <alignment wrapText="1"/>
    </xf>
    <xf numFmtId="14" fontId="17" fillId="0" borderId="15" xfId="0" applyNumberFormat="1" applyFont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195" fontId="0" fillId="0" borderId="15" xfId="0" applyNumberFormat="1" applyFill="1" applyBorder="1"/>
    <xf numFmtId="0" fontId="17" fillId="0" borderId="15" xfId="0" applyFont="1" applyBorder="1" applyAlignment="1">
      <alignment horizontal="left" vertical="center" wrapText="1"/>
    </xf>
    <xf numFmtId="14" fontId="0" fillId="0" borderId="0" xfId="0" applyNumberFormat="1"/>
    <xf numFmtId="2" fontId="16" fillId="0" borderId="0" xfId="0" applyNumberFormat="1" applyFont="1"/>
    <xf numFmtId="4" fontId="16" fillId="0" borderId="0" xfId="0" applyNumberFormat="1" applyFont="1"/>
    <xf numFmtId="2" fontId="17" fillId="0" borderId="15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0" fillId="0" borderId="0" xfId="0" applyFill="1"/>
    <xf numFmtId="0" fontId="0" fillId="140" borderId="15" xfId="0" applyFill="1" applyBorder="1" applyAlignment="1">
      <alignment horizontal="left"/>
    </xf>
    <xf numFmtId="4" fontId="0" fillId="140" borderId="15" xfId="0" applyNumberFormat="1" applyFill="1" applyBorder="1"/>
    <xf numFmtId="2" fontId="0" fillId="140" borderId="15" xfId="0" applyNumberFormat="1" applyFill="1" applyBorder="1" applyAlignment="1"/>
    <xf numFmtId="2" fontId="0" fillId="0" borderId="15" xfId="0" applyNumberFormat="1" applyFill="1" applyBorder="1"/>
    <xf numFmtId="195" fontId="0" fillId="0" borderId="15" xfId="0" applyNumberFormat="1" applyFill="1" applyBorder="1" applyAlignment="1">
      <alignment horizontal="right" wrapText="1"/>
    </xf>
    <xf numFmtId="2" fontId="0" fillId="0" borderId="15" xfId="0" applyNumberFormat="1" applyFill="1" applyBorder="1" applyAlignment="1">
      <alignment wrapText="1"/>
    </xf>
    <xf numFmtId="195" fontId="36" fillId="0" borderId="15" xfId="0" applyNumberFormat="1" applyFont="1" applyFill="1" applyBorder="1" applyAlignment="1">
      <alignment horizontal="right" wrapText="1"/>
    </xf>
    <xf numFmtId="0" fontId="36" fillId="0" borderId="15" xfId="0" applyFont="1" applyFill="1" applyBorder="1" applyAlignment="1">
      <alignment horizontal="left" wrapText="1"/>
    </xf>
    <xf numFmtId="195" fontId="36" fillId="0" borderId="15" xfId="0" applyNumberFormat="1" applyFont="1" applyFill="1" applyBorder="1" applyAlignment="1">
      <alignment horizontal="right"/>
    </xf>
    <xf numFmtId="14" fontId="17" fillId="0" borderId="14" xfId="0" applyNumberFormat="1" applyFont="1" applyFill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0" fontId="0" fillId="140" borderId="14" xfId="0" applyFill="1" applyBorder="1"/>
    <xf numFmtId="3" fontId="0" fillId="0" borderId="0" xfId="0" applyNumberFormat="1"/>
    <xf numFmtId="0" fontId="129" fillId="0" borderId="10" xfId="0" applyFont="1" applyBorder="1" applyAlignment="1">
      <alignment horizontal="center" vertical="center" wrapText="1"/>
    </xf>
    <xf numFmtId="0" fontId="129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137" borderId="10" xfId="0" applyFill="1" applyBorder="1" applyAlignment="1">
      <alignment wrapText="1"/>
    </xf>
    <xf numFmtId="0" fontId="0" fillId="137" borderId="16" xfId="0" applyFill="1" applyBorder="1" applyAlignment="1">
      <alignment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60" fillId="0" borderId="0" xfId="0" applyFont="1" applyAlignment="1">
      <alignment horizontal="center" wrapText="1"/>
    </xf>
    <xf numFmtId="0" fontId="156" fillId="0" borderId="11" xfId="0" applyFont="1" applyBorder="1" applyAlignment="1">
      <alignment horizontal="center" vertical="center" wrapText="1"/>
    </xf>
    <xf numFmtId="0" fontId="157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56" fillId="0" borderId="15" xfId="0" applyFont="1" applyBorder="1" applyAlignment="1">
      <alignment horizontal="center" vertical="center" wrapText="1"/>
    </xf>
    <xf numFmtId="0" fontId="15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21" borderId="11" xfId="0" applyFont="1" applyFill="1" applyBorder="1" applyAlignment="1">
      <alignment horizontal="center" vertical="center"/>
    </xf>
    <xf numFmtId="0" fontId="21" fillId="21" borderId="12" xfId="0" applyFont="1" applyFill="1" applyBorder="1" applyAlignment="1">
      <alignment horizontal="center" vertical="center"/>
    </xf>
    <xf numFmtId="0" fontId="21" fillId="21" borderId="13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16" xfId="0" applyBorder="1" applyAlignment="1"/>
    <xf numFmtId="0" fontId="0" fillId="0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59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137" borderId="10" xfId="0" applyNumberFormat="1" applyFill="1" applyBorder="1" applyAlignment="1">
      <alignment horizontal="right" vertical="center"/>
    </xf>
    <xf numFmtId="4" fontId="0" fillId="137" borderId="16" xfId="0" applyNumberFormat="1" applyFill="1" applyBorder="1" applyAlignment="1">
      <alignment horizontal="right" vertical="center"/>
    </xf>
    <xf numFmtId="0" fontId="0" fillId="137" borderId="10" xfId="0" applyFill="1" applyBorder="1" applyAlignment="1">
      <alignment horizontal="left" vertical="center" wrapText="1"/>
    </xf>
    <xf numFmtId="0" fontId="0" fillId="137" borderId="16" xfId="0" applyFill="1" applyBorder="1" applyAlignment="1">
      <alignment horizontal="left" vertical="center" wrapText="1"/>
    </xf>
    <xf numFmtId="4" fontId="0" fillId="137" borderId="10" xfId="0" applyNumberFormat="1" applyFill="1" applyBorder="1" applyAlignment="1">
      <alignment horizontal="center" vertical="center"/>
    </xf>
    <xf numFmtId="4" fontId="0" fillId="137" borderId="16" xfId="0" applyNumberFormat="1" applyFill="1" applyBorder="1" applyAlignment="1">
      <alignment horizontal="center" vertical="center"/>
    </xf>
    <xf numFmtId="0" fontId="129" fillId="0" borderId="15" xfId="0" applyFont="1" applyBorder="1" applyAlignment="1">
      <alignment horizontal="center" wrapText="1"/>
    </xf>
    <xf numFmtId="0" fontId="129" fillId="0" borderId="15" xfId="0" applyFont="1" applyBorder="1" applyAlignment="1">
      <alignment horizontal="center"/>
    </xf>
    <xf numFmtId="0" fontId="129" fillId="0" borderId="15" xfId="0" applyFont="1" applyBorder="1" applyAlignment="1">
      <alignment horizontal="center" vertical="center"/>
    </xf>
    <xf numFmtId="0" fontId="129" fillId="0" borderId="48" xfId="0" applyFont="1" applyBorder="1" applyAlignment="1">
      <alignment horizontal="center"/>
    </xf>
    <xf numFmtId="0" fontId="129" fillId="0" borderId="0" xfId="0" applyFont="1" applyBorder="1" applyAlignment="1">
      <alignment horizontal="center"/>
    </xf>
    <xf numFmtId="0" fontId="129" fillId="0" borderId="11" xfId="0" applyFont="1" applyBorder="1" applyAlignment="1">
      <alignment horizontal="center" vertical="center"/>
    </xf>
    <xf numFmtId="0" fontId="129" fillId="0" borderId="12" xfId="0" applyFont="1" applyBorder="1" applyAlignment="1">
      <alignment horizontal="center" vertical="center"/>
    </xf>
    <xf numFmtId="0" fontId="129" fillId="0" borderId="13" xfId="0" applyFont="1" applyBorder="1" applyAlignment="1">
      <alignment horizontal="center" vertical="center"/>
    </xf>
    <xf numFmtId="0" fontId="129" fillId="0" borderId="10" xfId="0" applyFont="1" applyBorder="1" applyAlignment="1">
      <alignment horizontal="center" vertical="center" wrapText="1"/>
    </xf>
    <xf numFmtId="0" fontId="129" fillId="0" borderId="16" xfId="0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2" fontId="0" fillId="0" borderId="16" xfId="0" applyNumberFormat="1" applyBorder="1" applyAlignment="1"/>
    <xf numFmtId="2" fontId="0" fillId="137" borderId="10" xfId="0" applyNumberFormat="1" applyFill="1" applyBorder="1" applyAlignment="1"/>
    <xf numFmtId="2" fontId="0" fillId="137" borderId="16" xfId="0" applyNumberFormat="1" applyFill="1" applyBorder="1" applyAlignment="1">
      <alignment horizontal="center" vertical="center"/>
    </xf>
    <xf numFmtId="2" fontId="36" fillId="0" borderId="10" xfId="0" applyNumberFormat="1" applyFont="1" applyBorder="1" applyAlignment="1">
      <alignment horizontal="center" vertical="center" wrapText="1"/>
    </xf>
    <xf numFmtId="2" fontId="36" fillId="0" borderId="16" xfId="0" applyNumberFormat="1" applyFont="1" applyBorder="1" applyAlignment="1">
      <alignment horizontal="center" vertical="center" wrapText="1"/>
    </xf>
    <xf numFmtId="2" fontId="0" fillId="137" borderId="10" xfId="0" applyNumberFormat="1" applyFill="1" applyBorder="1" applyAlignment="1">
      <alignment horizontal="center" vertical="center"/>
    </xf>
    <xf numFmtId="2" fontId="0" fillId="137" borderId="14" xfId="0" applyNumberFormat="1" applyFill="1" applyBorder="1" applyAlignment="1">
      <alignment horizontal="center" vertical="center"/>
    </xf>
    <xf numFmtId="2" fontId="36" fillId="0" borderId="10" xfId="0" applyNumberFormat="1" applyFont="1" applyBorder="1" applyAlignment="1">
      <alignment wrapText="1"/>
    </xf>
    <xf numFmtId="0" fontId="129" fillId="0" borderId="10" xfId="0" applyFont="1" applyBorder="1" applyAlignment="1">
      <alignment horizontal="center" vertical="center"/>
    </xf>
    <xf numFmtId="0" fontId="129" fillId="0" borderId="16" xfId="0" applyFont="1" applyBorder="1" applyAlignment="1">
      <alignment horizontal="center" vertical="center"/>
    </xf>
    <xf numFmtId="0" fontId="129" fillId="0" borderId="10" xfId="0" applyFont="1" applyBorder="1" applyAlignment="1">
      <alignment horizontal="left" vertical="center" wrapText="1"/>
    </xf>
    <xf numFmtId="0" fontId="129" fillId="0" borderId="16" xfId="0" applyFont="1" applyBorder="1" applyAlignment="1">
      <alignment horizontal="left" vertical="center" wrapText="1"/>
    </xf>
    <xf numFmtId="0" fontId="164" fillId="0" borderId="54" xfId="0" applyNumberFormat="1" applyFont="1" applyBorder="1" applyAlignment="1">
      <alignment vertical="top" wrapText="1" indent="1"/>
    </xf>
    <xf numFmtId="0" fontId="166" fillId="142" borderId="49" xfId="0" applyNumberFormat="1" applyFont="1" applyFill="1" applyBorder="1" applyAlignment="1">
      <alignment vertical="top"/>
    </xf>
    <xf numFmtId="0" fontId="163" fillId="142" borderId="50" xfId="0" applyNumberFormat="1" applyFont="1" applyFill="1" applyBorder="1" applyAlignment="1">
      <alignment horizontal="center" vertical="top"/>
    </xf>
    <xf numFmtId="0" fontId="163" fillId="142" borderId="51" xfId="0" applyNumberFormat="1" applyFont="1" applyFill="1" applyBorder="1" applyAlignment="1">
      <alignment horizontal="center" vertical="top"/>
    </xf>
    <xf numFmtId="0" fontId="163" fillId="142" borderId="52" xfId="0" applyNumberFormat="1" applyFont="1" applyFill="1" applyBorder="1" applyAlignment="1">
      <alignment horizontal="center" vertical="top"/>
    </xf>
    <xf numFmtId="0" fontId="51" fillId="143" borderId="54" xfId="0" applyNumberFormat="1" applyFont="1" applyFill="1" applyBorder="1" applyAlignment="1">
      <alignment vertical="top" wrapText="1"/>
    </xf>
    <xf numFmtId="0" fontId="163" fillId="142" borderId="53" xfId="0" applyNumberFormat="1" applyFont="1" applyFill="1" applyBorder="1" applyAlignment="1">
      <alignment horizontal="center" vertical="top"/>
    </xf>
    <xf numFmtId="0" fontId="51" fillId="142" borderId="50" xfId="0" applyNumberFormat="1" applyFont="1" applyFill="1" applyBorder="1" applyAlignment="1">
      <alignment vertical="top" wrapText="1"/>
    </xf>
    <xf numFmtId="0" fontId="51" fillId="142" borderId="51" xfId="0" applyNumberFormat="1" applyFont="1" applyFill="1" applyBorder="1" applyAlignment="1">
      <alignment vertical="top" wrapText="1"/>
    </xf>
    <xf numFmtId="0" fontId="51" fillId="142" borderId="52" xfId="0" applyNumberFormat="1" applyFont="1" applyFill="1" applyBorder="1" applyAlignment="1">
      <alignment vertical="top" wrapText="1"/>
    </xf>
    <xf numFmtId="0" fontId="48" fillId="0" borderId="0" xfId="0" applyNumberFormat="1" applyFont="1" applyAlignment="1">
      <alignment wrapText="1"/>
    </xf>
    <xf numFmtId="0" fontId="35" fillId="0" borderId="0" xfId="0" applyNumberFormat="1" applyFont="1" applyAlignment="1">
      <alignment wrapText="1"/>
    </xf>
    <xf numFmtId="0" fontId="25" fillId="0" borderId="0" xfId="0" applyNumberFormat="1" applyFont="1" applyAlignment="1">
      <alignment vertical="top" wrapText="1"/>
    </xf>
    <xf numFmtId="0" fontId="51" fillId="142" borderId="49" xfId="0" applyNumberFormat="1" applyFont="1" applyFill="1" applyBorder="1" applyAlignment="1">
      <alignment vertical="top" wrapText="1"/>
    </xf>
    <xf numFmtId="0" fontId="163" fillId="142" borderId="49" xfId="0" applyNumberFormat="1" applyFont="1" applyFill="1" applyBorder="1" applyAlignment="1">
      <alignment horizontal="center" vertical="top"/>
    </xf>
  </cellXfs>
  <cellStyles count="7231">
    <cellStyle name="%" xfId="1"/>
    <cellStyle name="%_Inputs" xfId="2"/>
    <cellStyle name="%_Inputs (const)" xfId="3"/>
    <cellStyle name="%_Inputs Co" xfId="4"/>
    <cellStyle name="%_Inputs Co 2" xfId="5"/>
    <cellStyle name="_20080108 Стоимость_трансп" xfId="6"/>
    <cellStyle name="_Model_RAB Мой" xfId="7"/>
    <cellStyle name="_Model_RAB_MRSK_svod" xfId="8"/>
    <cellStyle name="_Model_RAB_MRSK_svod 2" xfId="9"/>
    <cellStyle name="_Ввод" xfId="10"/>
    <cellStyle name="_выручка по присоединениям2" xfId="11"/>
    <cellStyle name="_Исходные данные для модели" xfId="12"/>
    <cellStyle name="_Книга1" xfId="13"/>
    <cellStyle name="_Книга1 2" xfId="14"/>
    <cellStyle name="_Книга1 3" xfId="15"/>
    <cellStyle name="_Книга1_Копия АРМ_БП_РСК_V10 0_20100213" xfId="16"/>
    <cellStyle name="_Книга1_Копия АРМ_БП_РСК_V10 0_20100213 2" xfId="17"/>
    <cellStyle name="_Книга1_Копия АРМ_БП_РСК_V10 0_20100213 3" xfId="18"/>
    <cellStyle name="_МОДЕЛЬ_1 (2)" xfId="19"/>
    <cellStyle name="_НВВ 2009 постатейно свод по филиалам_09_02_09" xfId="20"/>
    <cellStyle name="_НВВ 2009 постатейно свод по филиалам_для Валентина" xfId="21"/>
    <cellStyle name="_Омск" xfId="22"/>
    <cellStyle name="_пр 5 тариф RAB" xfId="23"/>
    <cellStyle name="_Предожение _ДБП_2009 г ( согласованные БП)  (2)" xfId="24"/>
    <cellStyle name="_Приложение МТС-3-КС" xfId="25"/>
    <cellStyle name="_Приложение-МТС--2-1" xfId="26"/>
    <cellStyle name="_Расчет RAB_22072008" xfId="27"/>
    <cellStyle name="_Расчет RAB_Лен и МОЭСК_с 2010 года_14.04.2009_со сглаж_version 3.0_без ФСК" xfId="28"/>
    <cellStyle name="_Свод по ИПР (2)" xfId="29"/>
    <cellStyle name="_таблицы для расчетов28-04-08_2006-2009_прибыль корр_по ИА" xfId="30"/>
    <cellStyle name="_таблицы для расчетов28-04-08_2006-2009с ИА" xfId="31"/>
    <cellStyle name="_Форма 6  РТК.xls(отчет по Адр пр. ЛО)" xfId="32"/>
    <cellStyle name="_Формат разбивки по МРСК_РСК" xfId="33"/>
    <cellStyle name="_Формат_для Согласования" xfId="34"/>
    <cellStyle name="_Чек" xfId="35"/>
    <cellStyle name="”ќђќ‘ћ‚›‰" xfId="36"/>
    <cellStyle name="”ќђќ‘ћ‚›‰ 2" xfId="37"/>
    <cellStyle name="”љ‘ђћ‚ђќќ›‰" xfId="38"/>
    <cellStyle name="”љ‘ђћ‚ђќќ›‰ 2" xfId="39"/>
    <cellStyle name="„…ќ…†ќ›‰" xfId="40"/>
    <cellStyle name="„…ќ…†ќ›‰ 2" xfId="41"/>
    <cellStyle name="‡ђѓћ‹ћ‚ћљ1" xfId="42"/>
    <cellStyle name="‡ђѓћ‹ћ‚ћљ1 2" xfId="43"/>
    <cellStyle name="‡ђѓћ‹ћ‚ћљ2" xfId="44"/>
    <cellStyle name="‡ђѓћ‹ћ‚ћљ2 2" xfId="45"/>
    <cellStyle name="’ћѓћ‚›‰" xfId="46"/>
    <cellStyle name="’ћѓћ‚›‰ 2" xfId="47"/>
    <cellStyle name="20% - Акцент1 10" xfId="48"/>
    <cellStyle name="20% - Акцент1 10 2" xfId="49"/>
    <cellStyle name="20% - Акцент1 10 3" xfId="50"/>
    <cellStyle name="20% - Акцент1 10 4" xfId="51"/>
    <cellStyle name="20% - Акцент1 10 5" xfId="52"/>
    <cellStyle name="20% - Акцент1 10 6" xfId="53"/>
    <cellStyle name="20% - Акцент1 11" xfId="54"/>
    <cellStyle name="20% - Акцент1 11 2" xfId="55"/>
    <cellStyle name="20% - Акцент1 11 3" xfId="56"/>
    <cellStyle name="20% - Акцент1 11 4" xfId="57"/>
    <cellStyle name="20% - Акцент1 11 5" xfId="58"/>
    <cellStyle name="20% - Акцент1 11 6" xfId="59"/>
    <cellStyle name="20% - Акцент1 12" xfId="60"/>
    <cellStyle name="20% - Акцент1 12 2" xfId="61"/>
    <cellStyle name="20% - Акцент1 12 3" xfId="62"/>
    <cellStyle name="20% - Акцент1 12 4" xfId="63"/>
    <cellStyle name="20% - Акцент1 12 5" xfId="64"/>
    <cellStyle name="20% - Акцент1 12 6" xfId="65"/>
    <cellStyle name="20% - Акцент1 13" xfId="66"/>
    <cellStyle name="20% - Акцент1 13 2" xfId="67"/>
    <cellStyle name="20% - Акцент1 13 3" xfId="68"/>
    <cellStyle name="20% - Акцент1 13 4" xfId="69"/>
    <cellStyle name="20% - Акцент1 13 5" xfId="70"/>
    <cellStyle name="20% - Акцент1 13 6" xfId="71"/>
    <cellStyle name="20% - Акцент1 14" xfId="72"/>
    <cellStyle name="20% - Акцент1 14 2" xfId="73"/>
    <cellStyle name="20% - Акцент1 14 3" xfId="74"/>
    <cellStyle name="20% - Акцент1 14 4" xfId="75"/>
    <cellStyle name="20% - Акцент1 14 5" xfId="76"/>
    <cellStyle name="20% - Акцент1 14 6" xfId="77"/>
    <cellStyle name="20% - Акцент1 15" xfId="78"/>
    <cellStyle name="20% - Акцент1 15 2" xfId="79"/>
    <cellStyle name="20% - Акцент1 15 3" xfId="80"/>
    <cellStyle name="20% - Акцент1 15 4" xfId="81"/>
    <cellStyle name="20% - Акцент1 15 5" xfId="82"/>
    <cellStyle name="20% - Акцент1 15 6" xfId="83"/>
    <cellStyle name="20% - Акцент1 2" xfId="84"/>
    <cellStyle name="20% - Акцент1 2 10" xfId="85"/>
    <cellStyle name="20% - Акцент1 2 10 2" xfId="86"/>
    <cellStyle name="20% - Акцент1 2 10 3" xfId="87"/>
    <cellStyle name="20% - Акцент1 2 10 4" xfId="88"/>
    <cellStyle name="20% - Акцент1 2 10 5" xfId="89"/>
    <cellStyle name="20% - Акцент1 2 10 6" xfId="90"/>
    <cellStyle name="20% - Акцент1 2 11" xfId="91"/>
    <cellStyle name="20% - Акцент1 2 11 2" xfId="92"/>
    <cellStyle name="20% - Акцент1 2 11 3" xfId="93"/>
    <cellStyle name="20% - Акцент1 2 11 4" xfId="94"/>
    <cellStyle name="20% - Акцент1 2 11 5" xfId="95"/>
    <cellStyle name="20% - Акцент1 2 11 6" xfId="96"/>
    <cellStyle name="20% - Акцент1 2 12" xfId="97"/>
    <cellStyle name="20% - Акцент1 2 12 2" xfId="98"/>
    <cellStyle name="20% - Акцент1 2 12 3" xfId="99"/>
    <cellStyle name="20% - Акцент1 2 12 4" xfId="100"/>
    <cellStyle name="20% - Акцент1 2 12 5" xfId="101"/>
    <cellStyle name="20% - Акцент1 2 12 6" xfId="102"/>
    <cellStyle name="20% - Акцент1 2 13" xfId="103"/>
    <cellStyle name="20% - Акцент1 2 14" xfId="104"/>
    <cellStyle name="20% - Акцент1 2 15" xfId="105"/>
    <cellStyle name="20% - Акцент1 2 16" xfId="106"/>
    <cellStyle name="20% - Акцент1 2 17" xfId="107"/>
    <cellStyle name="20% - Акцент1 2 2" xfId="108"/>
    <cellStyle name="20% - Акцент1 2 2 2" xfId="109"/>
    <cellStyle name="20% - Акцент1 2 2 3" xfId="110"/>
    <cellStyle name="20% - Акцент1 2 2 3 2" xfId="111"/>
    <cellStyle name="20% - Акцент1 2 2 4" xfId="112"/>
    <cellStyle name="20% - Акцент1 2 2 5" xfId="113"/>
    <cellStyle name="20% - Акцент1 2 2 6" xfId="114"/>
    <cellStyle name="20% - Акцент1 2 3" xfId="115"/>
    <cellStyle name="20% - Акцент1 2 3 2" xfId="116"/>
    <cellStyle name="20% - Акцент1 2 3 2 2" xfId="117"/>
    <cellStyle name="20% - Акцент1 2 3 3" xfId="118"/>
    <cellStyle name="20% - Акцент1 2 3 4" xfId="119"/>
    <cellStyle name="20% - Акцент1 2 3 5" xfId="120"/>
    <cellStyle name="20% - Акцент1 2 3 6" xfId="121"/>
    <cellStyle name="20% - Акцент1 2 4" xfId="122"/>
    <cellStyle name="20% - Акцент1 2 4 2" xfId="123"/>
    <cellStyle name="20% - Акцент1 2 4 3" xfId="124"/>
    <cellStyle name="20% - Акцент1 2 4 4" xfId="125"/>
    <cellStyle name="20% - Акцент1 2 4 5" xfId="126"/>
    <cellStyle name="20% - Акцент1 2 4 6" xfId="127"/>
    <cellStyle name="20% - Акцент1 2 4 7" xfId="128"/>
    <cellStyle name="20% - Акцент1 2 5" xfId="129"/>
    <cellStyle name="20% - Акцент1 2 5 2" xfId="130"/>
    <cellStyle name="20% - Акцент1 2 5 3" xfId="131"/>
    <cellStyle name="20% - Акцент1 2 5 4" xfId="132"/>
    <cellStyle name="20% - Акцент1 2 5 5" xfId="133"/>
    <cellStyle name="20% - Акцент1 2 5 6" xfId="134"/>
    <cellStyle name="20% - Акцент1 2 5 7" xfId="135"/>
    <cellStyle name="20% - Акцент1 2 6" xfId="136"/>
    <cellStyle name="20% - Акцент1 2 6 2" xfId="137"/>
    <cellStyle name="20% - Акцент1 2 6 3" xfId="138"/>
    <cellStyle name="20% - Акцент1 2 6 4" xfId="139"/>
    <cellStyle name="20% - Акцент1 2 6 5" xfId="140"/>
    <cellStyle name="20% - Акцент1 2 6 6" xfId="141"/>
    <cellStyle name="20% - Акцент1 2 6 7" xfId="142"/>
    <cellStyle name="20% - Акцент1 2 7" xfId="143"/>
    <cellStyle name="20% - Акцент1 2 7 2" xfId="144"/>
    <cellStyle name="20% - Акцент1 2 7 3" xfId="145"/>
    <cellStyle name="20% - Акцент1 2 7 4" xfId="146"/>
    <cellStyle name="20% - Акцент1 2 7 5" xfId="147"/>
    <cellStyle name="20% - Акцент1 2 7 6" xfId="148"/>
    <cellStyle name="20% - Акцент1 2 8" xfId="149"/>
    <cellStyle name="20% - Акцент1 2 8 2" xfId="150"/>
    <cellStyle name="20% - Акцент1 2 8 3" xfId="151"/>
    <cellStyle name="20% - Акцент1 2 8 4" xfId="152"/>
    <cellStyle name="20% - Акцент1 2 8 5" xfId="153"/>
    <cellStyle name="20% - Акцент1 2 8 6" xfId="154"/>
    <cellStyle name="20% - Акцент1 2 9" xfId="155"/>
    <cellStyle name="20% - Акцент1 2 9 2" xfId="156"/>
    <cellStyle name="20% - Акцент1 2 9 3" xfId="157"/>
    <cellStyle name="20% - Акцент1 2 9 4" xfId="158"/>
    <cellStyle name="20% - Акцент1 2 9 5" xfId="159"/>
    <cellStyle name="20% - Акцент1 2 9 6" xfId="160"/>
    <cellStyle name="20% - Акцент1 2_2355 Голубева" xfId="161"/>
    <cellStyle name="20% - Акцент1 3" xfId="162"/>
    <cellStyle name="20% - Акцент1 3 2" xfId="163"/>
    <cellStyle name="20% - Акцент1 3 2 2" xfId="164"/>
    <cellStyle name="20% - Акцент1 3 3" xfId="165"/>
    <cellStyle name="20% - Акцент1 3 4" xfId="166"/>
    <cellStyle name="20% - Акцент1 3 5" xfId="167"/>
    <cellStyle name="20% - Акцент1 3 6" xfId="168"/>
    <cellStyle name="20% - Акцент1 4" xfId="169"/>
    <cellStyle name="20% - Акцент1 4 2" xfId="170"/>
    <cellStyle name="20% - Акцент1 4 3" xfId="171"/>
    <cellStyle name="20% - Акцент1 4 4" xfId="172"/>
    <cellStyle name="20% - Акцент1 4 5" xfId="173"/>
    <cellStyle name="20% - Акцент1 4 6" xfId="174"/>
    <cellStyle name="20% - Акцент1 4 7" xfId="175"/>
    <cellStyle name="20% - Акцент1 5" xfId="176"/>
    <cellStyle name="20% - Акцент1 5 2" xfId="177"/>
    <cellStyle name="20% - Акцент1 5 3" xfId="178"/>
    <cellStyle name="20% - Акцент1 5 4" xfId="179"/>
    <cellStyle name="20% - Акцент1 5 5" xfId="180"/>
    <cellStyle name="20% - Акцент1 5 6" xfId="181"/>
    <cellStyle name="20% - Акцент1 5 7" xfId="182"/>
    <cellStyle name="20% - Акцент1 6" xfId="183"/>
    <cellStyle name="20% - Акцент1 6 2" xfId="184"/>
    <cellStyle name="20% - Акцент1 6 3" xfId="185"/>
    <cellStyle name="20% - Акцент1 6 4" xfId="186"/>
    <cellStyle name="20% - Акцент1 6 5" xfId="187"/>
    <cellStyle name="20% - Акцент1 6 6" xfId="188"/>
    <cellStyle name="20% - Акцент1 6 7" xfId="189"/>
    <cellStyle name="20% - Акцент1 7" xfId="190"/>
    <cellStyle name="20% - Акцент1 7 2" xfId="191"/>
    <cellStyle name="20% - Акцент1 7 3" xfId="192"/>
    <cellStyle name="20% - Акцент1 7 4" xfId="193"/>
    <cellStyle name="20% - Акцент1 7 5" xfId="194"/>
    <cellStyle name="20% - Акцент1 7 6" xfId="195"/>
    <cellStyle name="20% - Акцент1 7 7" xfId="196"/>
    <cellStyle name="20% - Акцент1 8" xfId="197"/>
    <cellStyle name="20% - Акцент1 8 2" xfId="198"/>
    <cellStyle name="20% - Акцент1 8 3" xfId="199"/>
    <cellStyle name="20% - Акцент1 8 4" xfId="200"/>
    <cellStyle name="20% - Акцент1 8 5" xfId="201"/>
    <cellStyle name="20% - Акцент1 8 6" xfId="202"/>
    <cellStyle name="20% - Акцент1 8 7" xfId="203"/>
    <cellStyle name="20% - Акцент1 9" xfId="204"/>
    <cellStyle name="20% - Акцент1 9 2" xfId="205"/>
    <cellStyle name="20% - Акцент1 9 3" xfId="206"/>
    <cellStyle name="20% - Акцент1 9 4" xfId="207"/>
    <cellStyle name="20% - Акцент1 9 5" xfId="208"/>
    <cellStyle name="20% - Акцент1 9 6" xfId="209"/>
    <cellStyle name="20% - Акцент1 9 7" xfId="210"/>
    <cellStyle name="20% - Акцент2 10" xfId="211"/>
    <cellStyle name="20% - Акцент2 10 2" xfId="212"/>
    <cellStyle name="20% - Акцент2 10 3" xfId="213"/>
    <cellStyle name="20% - Акцент2 10 4" xfId="214"/>
    <cellStyle name="20% - Акцент2 10 5" xfId="215"/>
    <cellStyle name="20% - Акцент2 10 6" xfId="216"/>
    <cellStyle name="20% - Акцент2 11" xfId="217"/>
    <cellStyle name="20% - Акцент2 11 2" xfId="218"/>
    <cellStyle name="20% - Акцент2 11 3" xfId="219"/>
    <cellStyle name="20% - Акцент2 11 4" xfId="220"/>
    <cellStyle name="20% - Акцент2 11 5" xfId="221"/>
    <cellStyle name="20% - Акцент2 11 6" xfId="222"/>
    <cellStyle name="20% - Акцент2 12" xfId="223"/>
    <cellStyle name="20% - Акцент2 12 2" xfId="224"/>
    <cellStyle name="20% - Акцент2 12 3" xfId="225"/>
    <cellStyle name="20% - Акцент2 12 4" xfId="226"/>
    <cellStyle name="20% - Акцент2 12 5" xfId="227"/>
    <cellStyle name="20% - Акцент2 12 6" xfId="228"/>
    <cellStyle name="20% - Акцент2 13" xfId="229"/>
    <cellStyle name="20% - Акцент2 13 2" xfId="230"/>
    <cellStyle name="20% - Акцент2 13 3" xfId="231"/>
    <cellStyle name="20% - Акцент2 13 4" xfId="232"/>
    <cellStyle name="20% - Акцент2 13 5" xfId="233"/>
    <cellStyle name="20% - Акцент2 13 6" xfId="234"/>
    <cellStyle name="20% - Акцент2 14" xfId="235"/>
    <cellStyle name="20% - Акцент2 14 2" xfId="236"/>
    <cellStyle name="20% - Акцент2 14 3" xfId="237"/>
    <cellStyle name="20% - Акцент2 14 4" xfId="238"/>
    <cellStyle name="20% - Акцент2 14 5" xfId="239"/>
    <cellStyle name="20% - Акцент2 14 6" xfId="240"/>
    <cellStyle name="20% - Акцент2 15" xfId="241"/>
    <cellStyle name="20% - Акцент2 15 2" xfId="242"/>
    <cellStyle name="20% - Акцент2 15 3" xfId="243"/>
    <cellStyle name="20% - Акцент2 15 4" xfId="244"/>
    <cellStyle name="20% - Акцент2 15 5" xfId="245"/>
    <cellStyle name="20% - Акцент2 15 6" xfId="246"/>
    <cellStyle name="20% - Акцент2 2" xfId="247"/>
    <cellStyle name="20% - Акцент2 2 10" xfId="248"/>
    <cellStyle name="20% - Акцент2 2 10 2" xfId="249"/>
    <cellStyle name="20% - Акцент2 2 10 3" xfId="250"/>
    <cellStyle name="20% - Акцент2 2 10 4" xfId="251"/>
    <cellStyle name="20% - Акцент2 2 10 5" xfId="252"/>
    <cellStyle name="20% - Акцент2 2 10 6" xfId="253"/>
    <cellStyle name="20% - Акцент2 2 11" xfId="254"/>
    <cellStyle name="20% - Акцент2 2 11 2" xfId="255"/>
    <cellStyle name="20% - Акцент2 2 11 3" xfId="256"/>
    <cellStyle name="20% - Акцент2 2 11 4" xfId="257"/>
    <cellStyle name="20% - Акцент2 2 11 5" xfId="258"/>
    <cellStyle name="20% - Акцент2 2 11 6" xfId="259"/>
    <cellStyle name="20% - Акцент2 2 12" xfId="260"/>
    <cellStyle name="20% - Акцент2 2 12 2" xfId="261"/>
    <cellStyle name="20% - Акцент2 2 12 3" xfId="262"/>
    <cellStyle name="20% - Акцент2 2 12 4" xfId="263"/>
    <cellStyle name="20% - Акцент2 2 12 5" xfId="264"/>
    <cellStyle name="20% - Акцент2 2 12 6" xfId="265"/>
    <cellStyle name="20% - Акцент2 2 13" xfId="266"/>
    <cellStyle name="20% - Акцент2 2 14" xfId="267"/>
    <cellStyle name="20% - Акцент2 2 15" xfId="268"/>
    <cellStyle name="20% - Акцент2 2 16" xfId="269"/>
    <cellStyle name="20% - Акцент2 2 17" xfId="270"/>
    <cellStyle name="20% - Акцент2 2 2" xfId="271"/>
    <cellStyle name="20% - Акцент2 2 2 2" xfId="272"/>
    <cellStyle name="20% - Акцент2 2 2 3" xfId="273"/>
    <cellStyle name="20% - Акцент2 2 2 3 2" xfId="274"/>
    <cellStyle name="20% - Акцент2 2 2 4" xfId="275"/>
    <cellStyle name="20% - Акцент2 2 2 5" xfId="276"/>
    <cellStyle name="20% - Акцент2 2 2 6" xfId="277"/>
    <cellStyle name="20% - Акцент2 2 3" xfId="278"/>
    <cellStyle name="20% - Акцент2 2 3 2" xfId="279"/>
    <cellStyle name="20% - Акцент2 2 3 2 2" xfId="280"/>
    <cellStyle name="20% - Акцент2 2 3 3" xfId="281"/>
    <cellStyle name="20% - Акцент2 2 3 4" xfId="282"/>
    <cellStyle name="20% - Акцент2 2 3 5" xfId="283"/>
    <cellStyle name="20% - Акцент2 2 3 6" xfId="284"/>
    <cellStyle name="20% - Акцент2 2 4" xfId="285"/>
    <cellStyle name="20% - Акцент2 2 4 2" xfId="286"/>
    <cellStyle name="20% - Акцент2 2 4 3" xfId="287"/>
    <cellStyle name="20% - Акцент2 2 4 4" xfId="288"/>
    <cellStyle name="20% - Акцент2 2 4 5" xfId="289"/>
    <cellStyle name="20% - Акцент2 2 4 6" xfId="290"/>
    <cellStyle name="20% - Акцент2 2 4 7" xfId="291"/>
    <cellStyle name="20% - Акцент2 2 5" xfId="292"/>
    <cellStyle name="20% - Акцент2 2 5 2" xfId="293"/>
    <cellStyle name="20% - Акцент2 2 5 3" xfId="294"/>
    <cellStyle name="20% - Акцент2 2 5 4" xfId="295"/>
    <cellStyle name="20% - Акцент2 2 5 5" xfId="296"/>
    <cellStyle name="20% - Акцент2 2 5 6" xfId="297"/>
    <cellStyle name="20% - Акцент2 2 5 7" xfId="298"/>
    <cellStyle name="20% - Акцент2 2 6" xfId="299"/>
    <cellStyle name="20% - Акцент2 2 6 2" xfId="300"/>
    <cellStyle name="20% - Акцент2 2 6 3" xfId="301"/>
    <cellStyle name="20% - Акцент2 2 6 4" xfId="302"/>
    <cellStyle name="20% - Акцент2 2 6 5" xfId="303"/>
    <cellStyle name="20% - Акцент2 2 6 6" xfId="304"/>
    <cellStyle name="20% - Акцент2 2 6 7" xfId="305"/>
    <cellStyle name="20% - Акцент2 2 7" xfId="306"/>
    <cellStyle name="20% - Акцент2 2 7 2" xfId="307"/>
    <cellStyle name="20% - Акцент2 2 7 3" xfId="308"/>
    <cellStyle name="20% - Акцент2 2 7 4" xfId="309"/>
    <cellStyle name="20% - Акцент2 2 7 5" xfId="310"/>
    <cellStyle name="20% - Акцент2 2 7 6" xfId="311"/>
    <cellStyle name="20% - Акцент2 2 8" xfId="312"/>
    <cellStyle name="20% - Акцент2 2 8 2" xfId="313"/>
    <cellStyle name="20% - Акцент2 2 8 3" xfId="314"/>
    <cellStyle name="20% - Акцент2 2 8 4" xfId="315"/>
    <cellStyle name="20% - Акцент2 2 8 5" xfId="316"/>
    <cellStyle name="20% - Акцент2 2 8 6" xfId="317"/>
    <cellStyle name="20% - Акцент2 2 9" xfId="318"/>
    <cellStyle name="20% - Акцент2 2 9 2" xfId="319"/>
    <cellStyle name="20% - Акцент2 2 9 3" xfId="320"/>
    <cellStyle name="20% - Акцент2 2 9 4" xfId="321"/>
    <cellStyle name="20% - Акцент2 2 9 5" xfId="322"/>
    <cellStyle name="20% - Акцент2 2 9 6" xfId="323"/>
    <cellStyle name="20% - Акцент2 2_2355 Голубева" xfId="324"/>
    <cellStyle name="20% - Акцент2 3" xfId="325"/>
    <cellStyle name="20% - Акцент2 3 2" xfId="326"/>
    <cellStyle name="20% - Акцент2 3 2 2" xfId="327"/>
    <cellStyle name="20% - Акцент2 3 3" xfId="328"/>
    <cellStyle name="20% - Акцент2 3 4" xfId="329"/>
    <cellStyle name="20% - Акцент2 3 5" xfId="330"/>
    <cellStyle name="20% - Акцент2 3 6" xfId="331"/>
    <cellStyle name="20% - Акцент2 4" xfId="332"/>
    <cellStyle name="20% - Акцент2 4 2" xfId="333"/>
    <cellStyle name="20% - Акцент2 4 3" xfId="334"/>
    <cellStyle name="20% - Акцент2 4 4" xfId="335"/>
    <cellStyle name="20% - Акцент2 4 5" xfId="336"/>
    <cellStyle name="20% - Акцент2 4 6" xfId="337"/>
    <cellStyle name="20% - Акцент2 4 7" xfId="338"/>
    <cellStyle name="20% - Акцент2 5" xfId="339"/>
    <cellStyle name="20% - Акцент2 5 2" xfId="340"/>
    <cellStyle name="20% - Акцент2 5 3" xfId="341"/>
    <cellStyle name="20% - Акцент2 5 4" xfId="342"/>
    <cellStyle name="20% - Акцент2 5 5" xfId="343"/>
    <cellStyle name="20% - Акцент2 5 6" xfId="344"/>
    <cellStyle name="20% - Акцент2 5 7" xfId="345"/>
    <cellStyle name="20% - Акцент2 6" xfId="346"/>
    <cellStyle name="20% - Акцент2 6 2" xfId="347"/>
    <cellStyle name="20% - Акцент2 6 3" xfId="348"/>
    <cellStyle name="20% - Акцент2 6 4" xfId="349"/>
    <cellStyle name="20% - Акцент2 6 5" xfId="350"/>
    <cellStyle name="20% - Акцент2 6 6" xfId="351"/>
    <cellStyle name="20% - Акцент2 6 7" xfId="352"/>
    <cellStyle name="20% - Акцент2 7" xfId="353"/>
    <cellStyle name="20% - Акцент2 7 2" xfId="354"/>
    <cellStyle name="20% - Акцент2 7 3" xfId="355"/>
    <cellStyle name="20% - Акцент2 7 4" xfId="356"/>
    <cellStyle name="20% - Акцент2 7 5" xfId="357"/>
    <cellStyle name="20% - Акцент2 7 6" xfId="358"/>
    <cellStyle name="20% - Акцент2 7 7" xfId="359"/>
    <cellStyle name="20% - Акцент2 8" xfId="360"/>
    <cellStyle name="20% - Акцент2 8 2" xfId="361"/>
    <cellStyle name="20% - Акцент2 8 3" xfId="362"/>
    <cellStyle name="20% - Акцент2 8 4" xfId="363"/>
    <cellStyle name="20% - Акцент2 8 5" xfId="364"/>
    <cellStyle name="20% - Акцент2 8 6" xfId="365"/>
    <cellStyle name="20% - Акцент2 8 7" xfId="366"/>
    <cellStyle name="20% - Акцент2 9" xfId="367"/>
    <cellStyle name="20% - Акцент2 9 2" xfId="368"/>
    <cellStyle name="20% - Акцент2 9 3" xfId="369"/>
    <cellStyle name="20% - Акцент2 9 4" xfId="370"/>
    <cellStyle name="20% - Акцент2 9 5" xfId="371"/>
    <cellStyle name="20% - Акцент2 9 6" xfId="372"/>
    <cellStyle name="20% - Акцент2 9 7" xfId="373"/>
    <cellStyle name="20% - Акцент3 10" xfId="374"/>
    <cellStyle name="20% - Акцент3 10 2" xfId="375"/>
    <cellStyle name="20% - Акцент3 10 3" xfId="376"/>
    <cellStyle name="20% - Акцент3 10 4" xfId="377"/>
    <cellStyle name="20% - Акцент3 10 5" xfId="378"/>
    <cellStyle name="20% - Акцент3 10 6" xfId="379"/>
    <cellStyle name="20% - Акцент3 11" xfId="380"/>
    <cellStyle name="20% - Акцент3 11 2" xfId="381"/>
    <cellStyle name="20% - Акцент3 11 3" xfId="382"/>
    <cellStyle name="20% - Акцент3 11 4" xfId="383"/>
    <cellStyle name="20% - Акцент3 11 5" xfId="384"/>
    <cellStyle name="20% - Акцент3 11 6" xfId="385"/>
    <cellStyle name="20% - Акцент3 12" xfId="386"/>
    <cellStyle name="20% - Акцент3 12 2" xfId="387"/>
    <cellStyle name="20% - Акцент3 12 3" xfId="388"/>
    <cellStyle name="20% - Акцент3 12 4" xfId="389"/>
    <cellStyle name="20% - Акцент3 12 5" xfId="390"/>
    <cellStyle name="20% - Акцент3 12 6" xfId="391"/>
    <cellStyle name="20% - Акцент3 13" xfId="392"/>
    <cellStyle name="20% - Акцент3 13 2" xfId="393"/>
    <cellStyle name="20% - Акцент3 13 3" xfId="394"/>
    <cellStyle name="20% - Акцент3 13 4" xfId="395"/>
    <cellStyle name="20% - Акцент3 13 5" xfId="396"/>
    <cellStyle name="20% - Акцент3 13 6" xfId="397"/>
    <cellStyle name="20% - Акцент3 14" xfId="398"/>
    <cellStyle name="20% - Акцент3 14 2" xfId="399"/>
    <cellStyle name="20% - Акцент3 14 3" xfId="400"/>
    <cellStyle name="20% - Акцент3 14 4" xfId="401"/>
    <cellStyle name="20% - Акцент3 14 5" xfId="402"/>
    <cellStyle name="20% - Акцент3 14 6" xfId="403"/>
    <cellStyle name="20% - Акцент3 15" xfId="404"/>
    <cellStyle name="20% - Акцент3 15 2" xfId="405"/>
    <cellStyle name="20% - Акцент3 15 3" xfId="406"/>
    <cellStyle name="20% - Акцент3 15 4" xfId="407"/>
    <cellStyle name="20% - Акцент3 15 5" xfId="408"/>
    <cellStyle name="20% - Акцент3 15 6" xfId="409"/>
    <cellStyle name="20% - Акцент3 2" xfId="410"/>
    <cellStyle name="20% - Акцент3 2 10" xfId="411"/>
    <cellStyle name="20% - Акцент3 2 10 2" xfId="412"/>
    <cellStyle name="20% - Акцент3 2 10 3" xfId="413"/>
    <cellStyle name="20% - Акцент3 2 10 4" xfId="414"/>
    <cellStyle name="20% - Акцент3 2 10 5" xfId="415"/>
    <cellStyle name="20% - Акцент3 2 10 6" xfId="416"/>
    <cellStyle name="20% - Акцент3 2 11" xfId="417"/>
    <cellStyle name="20% - Акцент3 2 11 2" xfId="418"/>
    <cellStyle name="20% - Акцент3 2 11 3" xfId="419"/>
    <cellStyle name="20% - Акцент3 2 11 4" xfId="420"/>
    <cellStyle name="20% - Акцент3 2 11 5" xfId="421"/>
    <cellStyle name="20% - Акцент3 2 11 6" xfId="422"/>
    <cellStyle name="20% - Акцент3 2 12" xfId="423"/>
    <cellStyle name="20% - Акцент3 2 12 2" xfId="424"/>
    <cellStyle name="20% - Акцент3 2 12 3" xfId="425"/>
    <cellStyle name="20% - Акцент3 2 12 4" xfId="426"/>
    <cellStyle name="20% - Акцент3 2 12 5" xfId="427"/>
    <cellStyle name="20% - Акцент3 2 12 6" xfId="428"/>
    <cellStyle name="20% - Акцент3 2 13" xfId="429"/>
    <cellStyle name="20% - Акцент3 2 14" xfId="430"/>
    <cellStyle name="20% - Акцент3 2 15" xfId="431"/>
    <cellStyle name="20% - Акцент3 2 16" xfId="432"/>
    <cellStyle name="20% - Акцент3 2 17" xfId="433"/>
    <cellStyle name="20% - Акцент3 2 2" xfId="434"/>
    <cellStyle name="20% - Акцент3 2 2 2" xfId="435"/>
    <cellStyle name="20% - Акцент3 2 2 3" xfId="436"/>
    <cellStyle name="20% - Акцент3 2 2 3 2" xfId="437"/>
    <cellStyle name="20% - Акцент3 2 2 4" xfId="438"/>
    <cellStyle name="20% - Акцент3 2 2 5" xfId="439"/>
    <cellStyle name="20% - Акцент3 2 2 6" xfId="440"/>
    <cellStyle name="20% - Акцент3 2 3" xfId="441"/>
    <cellStyle name="20% - Акцент3 2 3 2" xfId="442"/>
    <cellStyle name="20% - Акцент3 2 3 2 2" xfId="443"/>
    <cellStyle name="20% - Акцент3 2 3 3" xfId="444"/>
    <cellStyle name="20% - Акцент3 2 3 4" xfId="445"/>
    <cellStyle name="20% - Акцент3 2 3 5" xfId="446"/>
    <cellStyle name="20% - Акцент3 2 3 6" xfId="447"/>
    <cellStyle name="20% - Акцент3 2 4" xfId="448"/>
    <cellStyle name="20% - Акцент3 2 4 2" xfId="449"/>
    <cellStyle name="20% - Акцент3 2 4 3" xfId="450"/>
    <cellStyle name="20% - Акцент3 2 4 4" xfId="451"/>
    <cellStyle name="20% - Акцент3 2 4 5" xfId="452"/>
    <cellStyle name="20% - Акцент3 2 4 6" xfId="453"/>
    <cellStyle name="20% - Акцент3 2 4 7" xfId="454"/>
    <cellStyle name="20% - Акцент3 2 5" xfId="455"/>
    <cellStyle name="20% - Акцент3 2 5 2" xfId="456"/>
    <cellStyle name="20% - Акцент3 2 5 3" xfId="457"/>
    <cellStyle name="20% - Акцент3 2 5 4" xfId="458"/>
    <cellStyle name="20% - Акцент3 2 5 5" xfId="459"/>
    <cellStyle name="20% - Акцент3 2 5 6" xfId="460"/>
    <cellStyle name="20% - Акцент3 2 5 7" xfId="461"/>
    <cellStyle name="20% - Акцент3 2 6" xfId="462"/>
    <cellStyle name="20% - Акцент3 2 6 2" xfId="463"/>
    <cellStyle name="20% - Акцент3 2 6 3" xfId="464"/>
    <cellStyle name="20% - Акцент3 2 6 4" xfId="465"/>
    <cellStyle name="20% - Акцент3 2 6 5" xfId="466"/>
    <cellStyle name="20% - Акцент3 2 6 6" xfId="467"/>
    <cellStyle name="20% - Акцент3 2 6 7" xfId="468"/>
    <cellStyle name="20% - Акцент3 2 7" xfId="469"/>
    <cellStyle name="20% - Акцент3 2 7 2" xfId="470"/>
    <cellStyle name="20% - Акцент3 2 7 3" xfId="471"/>
    <cellStyle name="20% - Акцент3 2 7 4" xfId="472"/>
    <cellStyle name="20% - Акцент3 2 7 5" xfId="473"/>
    <cellStyle name="20% - Акцент3 2 7 6" xfId="474"/>
    <cellStyle name="20% - Акцент3 2 8" xfId="475"/>
    <cellStyle name="20% - Акцент3 2 8 2" xfId="476"/>
    <cellStyle name="20% - Акцент3 2 8 3" xfId="477"/>
    <cellStyle name="20% - Акцент3 2 8 4" xfId="478"/>
    <cellStyle name="20% - Акцент3 2 8 5" xfId="479"/>
    <cellStyle name="20% - Акцент3 2 8 6" xfId="480"/>
    <cellStyle name="20% - Акцент3 2 9" xfId="481"/>
    <cellStyle name="20% - Акцент3 2 9 2" xfId="482"/>
    <cellStyle name="20% - Акцент3 2 9 3" xfId="483"/>
    <cellStyle name="20% - Акцент3 2 9 4" xfId="484"/>
    <cellStyle name="20% - Акцент3 2 9 5" xfId="485"/>
    <cellStyle name="20% - Акцент3 2 9 6" xfId="486"/>
    <cellStyle name="20% - Акцент3 2_2355 Голубева" xfId="487"/>
    <cellStyle name="20% - Акцент3 3" xfId="488"/>
    <cellStyle name="20% - Акцент3 3 2" xfId="489"/>
    <cellStyle name="20% - Акцент3 3 2 2" xfId="490"/>
    <cellStyle name="20% - Акцент3 3 3" xfId="491"/>
    <cellStyle name="20% - Акцент3 3 4" xfId="492"/>
    <cellStyle name="20% - Акцент3 3 5" xfId="493"/>
    <cellStyle name="20% - Акцент3 3 6" xfId="494"/>
    <cellStyle name="20% - Акцент3 4" xfId="495"/>
    <cellStyle name="20% - Акцент3 4 2" xfId="496"/>
    <cellStyle name="20% - Акцент3 4 3" xfId="497"/>
    <cellStyle name="20% - Акцент3 4 4" xfId="498"/>
    <cellStyle name="20% - Акцент3 4 5" xfId="499"/>
    <cellStyle name="20% - Акцент3 4 6" xfId="500"/>
    <cellStyle name="20% - Акцент3 4 7" xfId="501"/>
    <cellStyle name="20% - Акцент3 5" xfId="502"/>
    <cellStyle name="20% - Акцент3 5 2" xfId="503"/>
    <cellStyle name="20% - Акцент3 5 3" xfId="504"/>
    <cellStyle name="20% - Акцент3 5 4" xfId="505"/>
    <cellStyle name="20% - Акцент3 5 5" xfId="506"/>
    <cellStyle name="20% - Акцент3 5 6" xfId="507"/>
    <cellStyle name="20% - Акцент3 5 7" xfId="508"/>
    <cellStyle name="20% - Акцент3 6" xfId="509"/>
    <cellStyle name="20% - Акцент3 6 2" xfId="510"/>
    <cellStyle name="20% - Акцент3 6 3" xfId="511"/>
    <cellStyle name="20% - Акцент3 6 4" xfId="512"/>
    <cellStyle name="20% - Акцент3 6 5" xfId="513"/>
    <cellStyle name="20% - Акцент3 6 6" xfId="514"/>
    <cellStyle name="20% - Акцент3 6 7" xfId="515"/>
    <cellStyle name="20% - Акцент3 7" xfId="516"/>
    <cellStyle name="20% - Акцент3 7 2" xfId="517"/>
    <cellStyle name="20% - Акцент3 7 3" xfId="518"/>
    <cellStyle name="20% - Акцент3 7 4" xfId="519"/>
    <cellStyle name="20% - Акцент3 7 5" xfId="520"/>
    <cellStyle name="20% - Акцент3 7 6" xfId="521"/>
    <cellStyle name="20% - Акцент3 7 7" xfId="522"/>
    <cellStyle name="20% - Акцент3 8" xfId="523"/>
    <cellStyle name="20% - Акцент3 8 2" xfId="524"/>
    <cellStyle name="20% - Акцент3 8 3" xfId="525"/>
    <cellStyle name="20% - Акцент3 8 4" xfId="526"/>
    <cellStyle name="20% - Акцент3 8 5" xfId="527"/>
    <cellStyle name="20% - Акцент3 8 6" xfId="528"/>
    <cellStyle name="20% - Акцент3 8 7" xfId="529"/>
    <cellStyle name="20% - Акцент3 9" xfId="530"/>
    <cellStyle name="20% - Акцент3 9 2" xfId="531"/>
    <cellStyle name="20% - Акцент3 9 3" xfId="532"/>
    <cellStyle name="20% - Акцент3 9 4" xfId="533"/>
    <cellStyle name="20% - Акцент3 9 5" xfId="534"/>
    <cellStyle name="20% - Акцент3 9 6" xfId="535"/>
    <cellStyle name="20% - Акцент3 9 7" xfId="536"/>
    <cellStyle name="20% - Акцент4 10" xfId="537"/>
    <cellStyle name="20% - Акцент4 10 2" xfId="538"/>
    <cellStyle name="20% - Акцент4 10 3" xfId="539"/>
    <cellStyle name="20% - Акцент4 10 4" xfId="540"/>
    <cellStyle name="20% - Акцент4 10 5" xfId="541"/>
    <cellStyle name="20% - Акцент4 10 6" xfId="542"/>
    <cellStyle name="20% - Акцент4 11" xfId="543"/>
    <cellStyle name="20% - Акцент4 11 2" xfId="544"/>
    <cellStyle name="20% - Акцент4 11 3" xfId="545"/>
    <cellStyle name="20% - Акцент4 11 4" xfId="546"/>
    <cellStyle name="20% - Акцент4 11 5" xfId="547"/>
    <cellStyle name="20% - Акцент4 11 6" xfId="548"/>
    <cellStyle name="20% - Акцент4 12" xfId="549"/>
    <cellStyle name="20% - Акцент4 12 2" xfId="550"/>
    <cellStyle name="20% - Акцент4 12 3" xfId="551"/>
    <cellStyle name="20% - Акцент4 12 4" xfId="552"/>
    <cellStyle name="20% - Акцент4 12 5" xfId="553"/>
    <cellStyle name="20% - Акцент4 12 6" xfId="554"/>
    <cellStyle name="20% - Акцент4 13" xfId="555"/>
    <cellStyle name="20% - Акцент4 13 2" xfId="556"/>
    <cellStyle name="20% - Акцент4 13 3" xfId="557"/>
    <cellStyle name="20% - Акцент4 13 4" xfId="558"/>
    <cellStyle name="20% - Акцент4 13 5" xfId="559"/>
    <cellStyle name="20% - Акцент4 13 6" xfId="560"/>
    <cellStyle name="20% - Акцент4 14" xfId="561"/>
    <cellStyle name="20% - Акцент4 14 2" xfId="562"/>
    <cellStyle name="20% - Акцент4 14 3" xfId="563"/>
    <cellStyle name="20% - Акцент4 14 4" xfId="564"/>
    <cellStyle name="20% - Акцент4 14 5" xfId="565"/>
    <cellStyle name="20% - Акцент4 14 6" xfId="566"/>
    <cellStyle name="20% - Акцент4 15" xfId="567"/>
    <cellStyle name="20% - Акцент4 15 2" xfId="568"/>
    <cellStyle name="20% - Акцент4 15 3" xfId="569"/>
    <cellStyle name="20% - Акцент4 15 4" xfId="570"/>
    <cellStyle name="20% - Акцент4 15 5" xfId="571"/>
    <cellStyle name="20% - Акцент4 15 6" xfId="572"/>
    <cellStyle name="20% - Акцент4 2" xfId="573"/>
    <cellStyle name="20% - Акцент4 2 10" xfId="574"/>
    <cellStyle name="20% - Акцент4 2 10 2" xfId="575"/>
    <cellStyle name="20% - Акцент4 2 10 3" xfId="576"/>
    <cellStyle name="20% - Акцент4 2 10 4" xfId="577"/>
    <cellStyle name="20% - Акцент4 2 10 5" xfId="578"/>
    <cellStyle name="20% - Акцент4 2 10 6" xfId="579"/>
    <cellStyle name="20% - Акцент4 2 11" xfId="580"/>
    <cellStyle name="20% - Акцент4 2 11 2" xfId="581"/>
    <cellStyle name="20% - Акцент4 2 11 3" xfId="582"/>
    <cellStyle name="20% - Акцент4 2 11 4" xfId="583"/>
    <cellStyle name="20% - Акцент4 2 11 5" xfId="584"/>
    <cellStyle name="20% - Акцент4 2 11 6" xfId="585"/>
    <cellStyle name="20% - Акцент4 2 12" xfId="586"/>
    <cellStyle name="20% - Акцент4 2 12 2" xfId="587"/>
    <cellStyle name="20% - Акцент4 2 12 3" xfId="588"/>
    <cellStyle name="20% - Акцент4 2 12 4" xfId="589"/>
    <cellStyle name="20% - Акцент4 2 12 5" xfId="590"/>
    <cellStyle name="20% - Акцент4 2 12 6" xfId="591"/>
    <cellStyle name="20% - Акцент4 2 13" xfId="592"/>
    <cellStyle name="20% - Акцент4 2 14" xfId="593"/>
    <cellStyle name="20% - Акцент4 2 15" xfId="594"/>
    <cellStyle name="20% - Акцент4 2 16" xfId="595"/>
    <cellStyle name="20% - Акцент4 2 17" xfId="596"/>
    <cellStyle name="20% - Акцент4 2 2" xfId="597"/>
    <cellStyle name="20% - Акцент4 2 2 2" xfId="598"/>
    <cellStyle name="20% - Акцент4 2 2 3" xfId="599"/>
    <cellStyle name="20% - Акцент4 2 2 3 2" xfId="600"/>
    <cellStyle name="20% - Акцент4 2 2 4" xfId="601"/>
    <cellStyle name="20% - Акцент4 2 2 5" xfId="602"/>
    <cellStyle name="20% - Акцент4 2 2 6" xfId="603"/>
    <cellStyle name="20% - Акцент4 2 3" xfId="604"/>
    <cellStyle name="20% - Акцент4 2 3 2" xfId="605"/>
    <cellStyle name="20% - Акцент4 2 3 2 2" xfId="606"/>
    <cellStyle name="20% - Акцент4 2 3 3" xfId="607"/>
    <cellStyle name="20% - Акцент4 2 3 4" xfId="608"/>
    <cellStyle name="20% - Акцент4 2 3 5" xfId="609"/>
    <cellStyle name="20% - Акцент4 2 3 6" xfId="610"/>
    <cellStyle name="20% - Акцент4 2 4" xfId="611"/>
    <cellStyle name="20% - Акцент4 2 4 2" xfId="612"/>
    <cellStyle name="20% - Акцент4 2 4 3" xfId="613"/>
    <cellStyle name="20% - Акцент4 2 4 4" xfId="614"/>
    <cellStyle name="20% - Акцент4 2 4 5" xfId="615"/>
    <cellStyle name="20% - Акцент4 2 4 6" xfId="616"/>
    <cellStyle name="20% - Акцент4 2 4 7" xfId="617"/>
    <cellStyle name="20% - Акцент4 2 5" xfId="618"/>
    <cellStyle name="20% - Акцент4 2 5 2" xfId="619"/>
    <cellStyle name="20% - Акцент4 2 5 3" xfId="620"/>
    <cellStyle name="20% - Акцент4 2 5 4" xfId="621"/>
    <cellStyle name="20% - Акцент4 2 5 5" xfId="622"/>
    <cellStyle name="20% - Акцент4 2 5 6" xfId="623"/>
    <cellStyle name="20% - Акцент4 2 5 7" xfId="624"/>
    <cellStyle name="20% - Акцент4 2 6" xfId="625"/>
    <cellStyle name="20% - Акцент4 2 6 2" xfId="626"/>
    <cellStyle name="20% - Акцент4 2 6 3" xfId="627"/>
    <cellStyle name="20% - Акцент4 2 6 4" xfId="628"/>
    <cellStyle name="20% - Акцент4 2 6 5" xfId="629"/>
    <cellStyle name="20% - Акцент4 2 6 6" xfId="630"/>
    <cellStyle name="20% - Акцент4 2 6 7" xfId="631"/>
    <cellStyle name="20% - Акцент4 2 7" xfId="632"/>
    <cellStyle name="20% - Акцент4 2 7 2" xfId="633"/>
    <cellStyle name="20% - Акцент4 2 7 3" xfId="634"/>
    <cellStyle name="20% - Акцент4 2 7 4" xfId="635"/>
    <cellStyle name="20% - Акцент4 2 7 5" xfId="636"/>
    <cellStyle name="20% - Акцент4 2 7 6" xfId="637"/>
    <cellStyle name="20% - Акцент4 2 8" xfId="638"/>
    <cellStyle name="20% - Акцент4 2 8 2" xfId="639"/>
    <cellStyle name="20% - Акцент4 2 8 3" xfId="640"/>
    <cellStyle name="20% - Акцент4 2 8 4" xfId="641"/>
    <cellStyle name="20% - Акцент4 2 8 5" xfId="642"/>
    <cellStyle name="20% - Акцент4 2 8 6" xfId="643"/>
    <cellStyle name="20% - Акцент4 2 9" xfId="644"/>
    <cellStyle name="20% - Акцент4 2 9 2" xfId="645"/>
    <cellStyle name="20% - Акцент4 2 9 3" xfId="646"/>
    <cellStyle name="20% - Акцент4 2 9 4" xfId="647"/>
    <cellStyle name="20% - Акцент4 2 9 5" xfId="648"/>
    <cellStyle name="20% - Акцент4 2 9 6" xfId="649"/>
    <cellStyle name="20% - Акцент4 2_2355 Голубева" xfId="650"/>
    <cellStyle name="20% - Акцент4 3" xfId="651"/>
    <cellStyle name="20% - Акцент4 3 2" xfId="652"/>
    <cellStyle name="20% - Акцент4 3 2 2" xfId="653"/>
    <cellStyle name="20% - Акцент4 3 3" xfId="654"/>
    <cellStyle name="20% - Акцент4 3 4" xfId="655"/>
    <cellStyle name="20% - Акцент4 3 5" xfId="656"/>
    <cellStyle name="20% - Акцент4 3 6" xfId="657"/>
    <cellStyle name="20% - Акцент4 4" xfId="658"/>
    <cellStyle name="20% - Акцент4 4 2" xfId="659"/>
    <cellStyle name="20% - Акцент4 4 3" xfId="660"/>
    <cellStyle name="20% - Акцент4 4 4" xfId="661"/>
    <cellStyle name="20% - Акцент4 4 5" xfId="662"/>
    <cellStyle name="20% - Акцент4 4 6" xfId="663"/>
    <cellStyle name="20% - Акцент4 4 7" xfId="664"/>
    <cellStyle name="20% - Акцент4 5" xfId="665"/>
    <cellStyle name="20% - Акцент4 5 2" xfId="666"/>
    <cellStyle name="20% - Акцент4 5 3" xfId="667"/>
    <cellStyle name="20% - Акцент4 5 4" xfId="668"/>
    <cellStyle name="20% - Акцент4 5 5" xfId="669"/>
    <cellStyle name="20% - Акцент4 5 6" xfId="670"/>
    <cellStyle name="20% - Акцент4 5 7" xfId="671"/>
    <cellStyle name="20% - Акцент4 6" xfId="672"/>
    <cellStyle name="20% - Акцент4 6 2" xfId="673"/>
    <cellStyle name="20% - Акцент4 6 3" xfId="674"/>
    <cellStyle name="20% - Акцент4 6 4" xfId="675"/>
    <cellStyle name="20% - Акцент4 6 5" xfId="676"/>
    <cellStyle name="20% - Акцент4 6 6" xfId="677"/>
    <cellStyle name="20% - Акцент4 6 7" xfId="678"/>
    <cellStyle name="20% - Акцент4 7" xfId="679"/>
    <cellStyle name="20% - Акцент4 7 2" xfId="680"/>
    <cellStyle name="20% - Акцент4 7 3" xfId="681"/>
    <cellStyle name="20% - Акцент4 7 4" xfId="682"/>
    <cellStyle name="20% - Акцент4 7 5" xfId="683"/>
    <cellStyle name="20% - Акцент4 7 6" xfId="684"/>
    <cellStyle name="20% - Акцент4 7 7" xfId="685"/>
    <cellStyle name="20% - Акцент4 8" xfId="686"/>
    <cellStyle name="20% - Акцент4 8 2" xfId="687"/>
    <cellStyle name="20% - Акцент4 8 3" xfId="688"/>
    <cellStyle name="20% - Акцент4 8 4" xfId="689"/>
    <cellStyle name="20% - Акцент4 8 5" xfId="690"/>
    <cellStyle name="20% - Акцент4 8 6" xfId="691"/>
    <cellStyle name="20% - Акцент4 8 7" xfId="692"/>
    <cellStyle name="20% - Акцент4 9" xfId="693"/>
    <cellStyle name="20% - Акцент4 9 2" xfId="694"/>
    <cellStyle name="20% - Акцент4 9 3" xfId="695"/>
    <cellStyle name="20% - Акцент4 9 4" xfId="696"/>
    <cellStyle name="20% - Акцент4 9 5" xfId="697"/>
    <cellStyle name="20% - Акцент4 9 6" xfId="698"/>
    <cellStyle name="20% - Акцент4 9 7" xfId="699"/>
    <cellStyle name="20% - Акцент5 10" xfId="700"/>
    <cellStyle name="20% - Акцент5 10 2" xfId="701"/>
    <cellStyle name="20% - Акцент5 10 3" xfId="702"/>
    <cellStyle name="20% - Акцент5 10 4" xfId="703"/>
    <cellStyle name="20% - Акцент5 10 5" xfId="704"/>
    <cellStyle name="20% - Акцент5 10 6" xfId="705"/>
    <cellStyle name="20% - Акцент5 11" xfId="706"/>
    <cellStyle name="20% - Акцент5 11 2" xfId="707"/>
    <cellStyle name="20% - Акцент5 11 3" xfId="708"/>
    <cellStyle name="20% - Акцент5 11 4" xfId="709"/>
    <cellStyle name="20% - Акцент5 11 5" xfId="710"/>
    <cellStyle name="20% - Акцент5 11 6" xfId="711"/>
    <cellStyle name="20% - Акцент5 12" xfId="712"/>
    <cellStyle name="20% - Акцент5 12 2" xfId="713"/>
    <cellStyle name="20% - Акцент5 12 3" xfId="714"/>
    <cellStyle name="20% - Акцент5 12 4" xfId="715"/>
    <cellStyle name="20% - Акцент5 12 5" xfId="716"/>
    <cellStyle name="20% - Акцент5 12 6" xfId="717"/>
    <cellStyle name="20% - Акцент5 13" xfId="718"/>
    <cellStyle name="20% - Акцент5 13 2" xfId="719"/>
    <cellStyle name="20% - Акцент5 13 3" xfId="720"/>
    <cellStyle name="20% - Акцент5 13 4" xfId="721"/>
    <cellStyle name="20% - Акцент5 13 5" xfId="722"/>
    <cellStyle name="20% - Акцент5 13 6" xfId="723"/>
    <cellStyle name="20% - Акцент5 14" xfId="724"/>
    <cellStyle name="20% - Акцент5 14 2" xfId="725"/>
    <cellStyle name="20% - Акцент5 14 3" xfId="726"/>
    <cellStyle name="20% - Акцент5 14 4" xfId="727"/>
    <cellStyle name="20% - Акцент5 14 5" xfId="728"/>
    <cellStyle name="20% - Акцент5 14 6" xfId="729"/>
    <cellStyle name="20% - Акцент5 15" xfId="730"/>
    <cellStyle name="20% - Акцент5 15 2" xfId="731"/>
    <cellStyle name="20% - Акцент5 15 3" xfId="732"/>
    <cellStyle name="20% - Акцент5 15 4" xfId="733"/>
    <cellStyle name="20% - Акцент5 15 5" xfId="734"/>
    <cellStyle name="20% - Акцент5 15 6" xfId="735"/>
    <cellStyle name="20% - Акцент5 2" xfId="736"/>
    <cellStyle name="20% - Акцент5 2 10" xfId="737"/>
    <cellStyle name="20% - Акцент5 2 10 2" xfId="738"/>
    <cellStyle name="20% - Акцент5 2 10 3" xfId="739"/>
    <cellStyle name="20% - Акцент5 2 10 4" xfId="740"/>
    <cellStyle name="20% - Акцент5 2 10 5" xfId="741"/>
    <cellStyle name="20% - Акцент5 2 10 6" xfId="742"/>
    <cellStyle name="20% - Акцент5 2 11" xfId="743"/>
    <cellStyle name="20% - Акцент5 2 11 2" xfId="744"/>
    <cellStyle name="20% - Акцент5 2 11 3" xfId="745"/>
    <cellStyle name="20% - Акцент5 2 11 4" xfId="746"/>
    <cellStyle name="20% - Акцент5 2 11 5" xfId="747"/>
    <cellStyle name="20% - Акцент5 2 11 6" xfId="748"/>
    <cellStyle name="20% - Акцент5 2 12" xfId="749"/>
    <cellStyle name="20% - Акцент5 2 12 2" xfId="750"/>
    <cellStyle name="20% - Акцент5 2 12 3" xfId="751"/>
    <cellStyle name="20% - Акцент5 2 12 4" xfId="752"/>
    <cellStyle name="20% - Акцент5 2 12 5" xfId="753"/>
    <cellStyle name="20% - Акцент5 2 12 6" xfId="754"/>
    <cellStyle name="20% - Акцент5 2 13" xfId="755"/>
    <cellStyle name="20% - Акцент5 2 14" xfId="756"/>
    <cellStyle name="20% - Акцент5 2 15" xfId="757"/>
    <cellStyle name="20% - Акцент5 2 16" xfId="758"/>
    <cellStyle name="20% - Акцент5 2 17" xfId="759"/>
    <cellStyle name="20% - Акцент5 2 2" xfId="760"/>
    <cellStyle name="20% - Акцент5 2 2 2" xfId="761"/>
    <cellStyle name="20% - Акцент5 2 2 3" xfId="762"/>
    <cellStyle name="20% - Акцент5 2 2 3 2" xfId="763"/>
    <cellStyle name="20% - Акцент5 2 2 4" xfId="764"/>
    <cellStyle name="20% - Акцент5 2 2 5" xfId="765"/>
    <cellStyle name="20% - Акцент5 2 2 6" xfId="766"/>
    <cellStyle name="20% - Акцент5 2 3" xfId="767"/>
    <cellStyle name="20% - Акцент5 2 3 2" xfId="768"/>
    <cellStyle name="20% - Акцент5 2 3 2 2" xfId="769"/>
    <cellStyle name="20% - Акцент5 2 3 3" xfId="770"/>
    <cellStyle name="20% - Акцент5 2 3 4" xfId="771"/>
    <cellStyle name="20% - Акцент5 2 3 5" xfId="772"/>
    <cellStyle name="20% - Акцент5 2 3 6" xfId="773"/>
    <cellStyle name="20% - Акцент5 2 4" xfId="774"/>
    <cellStyle name="20% - Акцент5 2 4 2" xfId="775"/>
    <cellStyle name="20% - Акцент5 2 4 3" xfId="776"/>
    <cellStyle name="20% - Акцент5 2 4 4" xfId="777"/>
    <cellStyle name="20% - Акцент5 2 4 5" xfId="778"/>
    <cellStyle name="20% - Акцент5 2 4 6" xfId="779"/>
    <cellStyle name="20% - Акцент5 2 4 7" xfId="780"/>
    <cellStyle name="20% - Акцент5 2 5" xfId="781"/>
    <cellStyle name="20% - Акцент5 2 5 2" xfId="782"/>
    <cellStyle name="20% - Акцент5 2 5 3" xfId="783"/>
    <cellStyle name="20% - Акцент5 2 5 4" xfId="784"/>
    <cellStyle name="20% - Акцент5 2 5 5" xfId="785"/>
    <cellStyle name="20% - Акцент5 2 5 6" xfId="786"/>
    <cellStyle name="20% - Акцент5 2 5 7" xfId="787"/>
    <cellStyle name="20% - Акцент5 2 6" xfId="788"/>
    <cellStyle name="20% - Акцент5 2 6 2" xfId="789"/>
    <cellStyle name="20% - Акцент5 2 6 3" xfId="790"/>
    <cellStyle name="20% - Акцент5 2 6 4" xfId="791"/>
    <cellStyle name="20% - Акцент5 2 6 5" xfId="792"/>
    <cellStyle name="20% - Акцент5 2 6 6" xfId="793"/>
    <cellStyle name="20% - Акцент5 2 6 7" xfId="794"/>
    <cellStyle name="20% - Акцент5 2 7" xfId="795"/>
    <cellStyle name="20% - Акцент5 2 7 2" xfId="796"/>
    <cellStyle name="20% - Акцент5 2 7 3" xfId="797"/>
    <cellStyle name="20% - Акцент5 2 7 4" xfId="798"/>
    <cellStyle name="20% - Акцент5 2 7 5" xfId="799"/>
    <cellStyle name="20% - Акцент5 2 7 6" xfId="800"/>
    <cellStyle name="20% - Акцент5 2 8" xfId="801"/>
    <cellStyle name="20% - Акцент5 2 8 2" xfId="802"/>
    <cellStyle name="20% - Акцент5 2 8 3" xfId="803"/>
    <cellStyle name="20% - Акцент5 2 8 4" xfId="804"/>
    <cellStyle name="20% - Акцент5 2 8 5" xfId="805"/>
    <cellStyle name="20% - Акцент5 2 8 6" xfId="806"/>
    <cellStyle name="20% - Акцент5 2 9" xfId="807"/>
    <cellStyle name="20% - Акцент5 2 9 2" xfId="808"/>
    <cellStyle name="20% - Акцент5 2 9 3" xfId="809"/>
    <cellStyle name="20% - Акцент5 2 9 4" xfId="810"/>
    <cellStyle name="20% - Акцент5 2 9 5" xfId="811"/>
    <cellStyle name="20% - Акцент5 2 9 6" xfId="812"/>
    <cellStyle name="20% - Акцент5 2_2355 Голубева" xfId="813"/>
    <cellStyle name="20% - Акцент5 3" xfId="814"/>
    <cellStyle name="20% - Акцент5 3 2" xfId="815"/>
    <cellStyle name="20% - Акцент5 3 2 2" xfId="816"/>
    <cellStyle name="20% - Акцент5 3 3" xfId="817"/>
    <cellStyle name="20% - Акцент5 3 4" xfId="818"/>
    <cellStyle name="20% - Акцент5 3 5" xfId="819"/>
    <cellStyle name="20% - Акцент5 3 6" xfId="820"/>
    <cellStyle name="20% - Акцент5 4" xfId="821"/>
    <cellStyle name="20% - Акцент5 4 2" xfId="822"/>
    <cellStyle name="20% - Акцент5 4 3" xfId="823"/>
    <cellStyle name="20% - Акцент5 4 4" xfId="824"/>
    <cellStyle name="20% - Акцент5 4 5" xfId="825"/>
    <cellStyle name="20% - Акцент5 4 6" xfId="826"/>
    <cellStyle name="20% - Акцент5 4 7" xfId="827"/>
    <cellStyle name="20% - Акцент5 5" xfId="828"/>
    <cellStyle name="20% - Акцент5 5 2" xfId="829"/>
    <cellStyle name="20% - Акцент5 5 3" xfId="830"/>
    <cellStyle name="20% - Акцент5 5 4" xfId="831"/>
    <cellStyle name="20% - Акцент5 5 5" xfId="832"/>
    <cellStyle name="20% - Акцент5 5 6" xfId="833"/>
    <cellStyle name="20% - Акцент5 5 7" xfId="834"/>
    <cellStyle name="20% - Акцент5 6" xfId="835"/>
    <cellStyle name="20% - Акцент5 6 2" xfId="836"/>
    <cellStyle name="20% - Акцент5 6 3" xfId="837"/>
    <cellStyle name="20% - Акцент5 6 4" xfId="838"/>
    <cellStyle name="20% - Акцент5 6 5" xfId="839"/>
    <cellStyle name="20% - Акцент5 6 6" xfId="840"/>
    <cellStyle name="20% - Акцент5 6 7" xfId="841"/>
    <cellStyle name="20% - Акцент5 7" xfId="842"/>
    <cellStyle name="20% - Акцент5 7 2" xfId="843"/>
    <cellStyle name="20% - Акцент5 7 3" xfId="844"/>
    <cellStyle name="20% - Акцент5 7 4" xfId="845"/>
    <cellStyle name="20% - Акцент5 7 5" xfId="846"/>
    <cellStyle name="20% - Акцент5 7 6" xfId="847"/>
    <cellStyle name="20% - Акцент5 7 7" xfId="848"/>
    <cellStyle name="20% - Акцент5 8" xfId="849"/>
    <cellStyle name="20% - Акцент5 8 2" xfId="850"/>
    <cellStyle name="20% - Акцент5 8 3" xfId="851"/>
    <cellStyle name="20% - Акцент5 8 4" xfId="852"/>
    <cellStyle name="20% - Акцент5 8 5" xfId="853"/>
    <cellStyle name="20% - Акцент5 8 6" xfId="854"/>
    <cellStyle name="20% - Акцент5 8 7" xfId="855"/>
    <cellStyle name="20% - Акцент5 9" xfId="856"/>
    <cellStyle name="20% - Акцент5 9 2" xfId="857"/>
    <cellStyle name="20% - Акцент5 9 3" xfId="858"/>
    <cellStyle name="20% - Акцент5 9 4" xfId="859"/>
    <cellStyle name="20% - Акцент5 9 5" xfId="860"/>
    <cellStyle name="20% - Акцент5 9 6" xfId="861"/>
    <cellStyle name="20% - Акцент5 9 7" xfId="862"/>
    <cellStyle name="20% - Акцент6 10" xfId="863"/>
    <cellStyle name="20% - Акцент6 10 2" xfId="864"/>
    <cellStyle name="20% - Акцент6 10 3" xfId="865"/>
    <cellStyle name="20% - Акцент6 10 4" xfId="866"/>
    <cellStyle name="20% - Акцент6 10 5" xfId="867"/>
    <cellStyle name="20% - Акцент6 10 6" xfId="868"/>
    <cellStyle name="20% - Акцент6 11" xfId="869"/>
    <cellStyle name="20% - Акцент6 11 2" xfId="870"/>
    <cellStyle name="20% - Акцент6 11 3" xfId="871"/>
    <cellStyle name="20% - Акцент6 11 4" xfId="872"/>
    <cellStyle name="20% - Акцент6 11 5" xfId="873"/>
    <cellStyle name="20% - Акцент6 11 6" xfId="874"/>
    <cellStyle name="20% - Акцент6 12" xfId="875"/>
    <cellStyle name="20% - Акцент6 12 2" xfId="876"/>
    <cellStyle name="20% - Акцент6 12 3" xfId="877"/>
    <cellStyle name="20% - Акцент6 12 4" xfId="878"/>
    <cellStyle name="20% - Акцент6 12 5" xfId="879"/>
    <cellStyle name="20% - Акцент6 12 6" xfId="880"/>
    <cellStyle name="20% - Акцент6 13" xfId="881"/>
    <cellStyle name="20% - Акцент6 13 2" xfId="882"/>
    <cellStyle name="20% - Акцент6 13 3" xfId="883"/>
    <cellStyle name="20% - Акцент6 13 4" xfId="884"/>
    <cellStyle name="20% - Акцент6 13 5" xfId="885"/>
    <cellStyle name="20% - Акцент6 13 6" xfId="886"/>
    <cellStyle name="20% - Акцент6 14" xfId="887"/>
    <cellStyle name="20% - Акцент6 14 2" xfId="888"/>
    <cellStyle name="20% - Акцент6 14 3" xfId="889"/>
    <cellStyle name="20% - Акцент6 14 4" xfId="890"/>
    <cellStyle name="20% - Акцент6 14 5" xfId="891"/>
    <cellStyle name="20% - Акцент6 14 6" xfId="892"/>
    <cellStyle name="20% - Акцент6 15" xfId="893"/>
    <cellStyle name="20% - Акцент6 15 2" xfId="894"/>
    <cellStyle name="20% - Акцент6 15 3" xfId="895"/>
    <cellStyle name="20% - Акцент6 15 4" xfId="896"/>
    <cellStyle name="20% - Акцент6 15 5" xfId="897"/>
    <cellStyle name="20% - Акцент6 15 6" xfId="898"/>
    <cellStyle name="20% - Акцент6 2" xfId="899"/>
    <cellStyle name="20% - Акцент6 2 10" xfId="900"/>
    <cellStyle name="20% - Акцент6 2 10 2" xfId="901"/>
    <cellStyle name="20% - Акцент6 2 10 3" xfId="902"/>
    <cellStyle name="20% - Акцент6 2 10 4" xfId="903"/>
    <cellStyle name="20% - Акцент6 2 10 5" xfId="904"/>
    <cellStyle name="20% - Акцент6 2 10 6" xfId="905"/>
    <cellStyle name="20% - Акцент6 2 11" xfId="906"/>
    <cellStyle name="20% - Акцент6 2 11 2" xfId="907"/>
    <cellStyle name="20% - Акцент6 2 11 3" xfId="908"/>
    <cellStyle name="20% - Акцент6 2 11 4" xfId="909"/>
    <cellStyle name="20% - Акцент6 2 11 5" xfId="910"/>
    <cellStyle name="20% - Акцент6 2 11 6" xfId="911"/>
    <cellStyle name="20% - Акцент6 2 12" xfId="912"/>
    <cellStyle name="20% - Акцент6 2 12 2" xfId="913"/>
    <cellStyle name="20% - Акцент6 2 12 3" xfId="914"/>
    <cellStyle name="20% - Акцент6 2 12 4" xfId="915"/>
    <cellStyle name="20% - Акцент6 2 12 5" xfId="916"/>
    <cellStyle name="20% - Акцент6 2 12 6" xfId="917"/>
    <cellStyle name="20% - Акцент6 2 13" xfId="918"/>
    <cellStyle name="20% - Акцент6 2 14" xfId="919"/>
    <cellStyle name="20% - Акцент6 2 15" xfId="920"/>
    <cellStyle name="20% - Акцент6 2 16" xfId="921"/>
    <cellStyle name="20% - Акцент6 2 17" xfId="922"/>
    <cellStyle name="20% - Акцент6 2 2" xfId="923"/>
    <cellStyle name="20% - Акцент6 2 2 2" xfId="924"/>
    <cellStyle name="20% - Акцент6 2 2 3" xfId="925"/>
    <cellStyle name="20% - Акцент6 2 2 3 2" xfId="926"/>
    <cellStyle name="20% - Акцент6 2 2 4" xfId="927"/>
    <cellStyle name="20% - Акцент6 2 2 5" xfId="928"/>
    <cellStyle name="20% - Акцент6 2 2 6" xfId="929"/>
    <cellStyle name="20% - Акцент6 2 3" xfId="930"/>
    <cellStyle name="20% - Акцент6 2 3 2" xfId="931"/>
    <cellStyle name="20% - Акцент6 2 3 2 2" xfId="932"/>
    <cellStyle name="20% - Акцент6 2 3 3" xfId="933"/>
    <cellStyle name="20% - Акцент6 2 3 4" xfId="934"/>
    <cellStyle name="20% - Акцент6 2 3 5" xfId="935"/>
    <cellStyle name="20% - Акцент6 2 3 6" xfId="936"/>
    <cellStyle name="20% - Акцент6 2 4" xfId="937"/>
    <cellStyle name="20% - Акцент6 2 4 2" xfId="938"/>
    <cellStyle name="20% - Акцент6 2 4 3" xfId="939"/>
    <cellStyle name="20% - Акцент6 2 4 4" xfId="940"/>
    <cellStyle name="20% - Акцент6 2 4 5" xfId="941"/>
    <cellStyle name="20% - Акцент6 2 4 6" xfId="942"/>
    <cellStyle name="20% - Акцент6 2 4 7" xfId="943"/>
    <cellStyle name="20% - Акцент6 2 5" xfId="944"/>
    <cellStyle name="20% - Акцент6 2 5 2" xfId="945"/>
    <cellStyle name="20% - Акцент6 2 5 3" xfId="946"/>
    <cellStyle name="20% - Акцент6 2 5 4" xfId="947"/>
    <cellStyle name="20% - Акцент6 2 5 5" xfId="948"/>
    <cellStyle name="20% - Акцент6 2 5 6" xfId="949"/>
    <cellStyle name="20% - Акцент6 2 5 7" xfId="950"/>
    <cellStyle name="20% - Акцент6 2 6" xfId="951"/>
    <cellStyle name="20% - Акцент6 2 6 2" xfId="952"/>
    <cellStyle name="20% - Акцент6 2 6 3" xfId="953"/>
    <cellStyle name="20% - Акцент6 2 6 4" xfId="954"/>
    <cellStyle name="20% - Акцент6 2 6 5" xfId="955"/>
    <cellStyle name="20% - Акцент6 2 6 6" xfId="956"/>
    <cellStyle name="20% - Акцент6 2 6 7" xfId="957"/>
    <cellStyle name="20% - Акцент6 2 7" xfId="958"/>
    <cellStyle name="20% - Акцент6 2 7 2" xfId="959"/>
    <cellStyle name="20% - Акцент6 2 7 3" xfId="960"/>
    <cellStyle name="20% - Акцент6 2 7 4" xfId="961"/>
    <cellStyle name="20% - Акцент6 2 7 5" xfId="962"/>
    <cellStyle name="20% - Акцент6 2 7 6" xfId="963"/>
    <cellStyle name="20% - Акцент6 2 8" xfId="964"/>
    <cellStyle name="20% - Акцент6 2 8 2" xfId="965"/>
    <cellStyle name="20% - Акцент6 2 8 3" xfId="966"/>
    <cellStyle name="20% - Акцент6 2 8 4" xfId="967"/>
    <cellStyle name="20% - Акцент6 2 8 5" xfId="968"/>
    <cellStyle name="20% - Акцент6 2 8 6" xfId="969"/>
    <cellStyle name="20% - Акцент6 2 9" xfId="970"/>
    <cellStyle name="20% - Акцент6 2 9 2" xfId="971"/>
    <cellStyle name="20% - Акцент6 2 9 3" xfId="972"/>
    <cellStyle name="20% - Акцент6 2 9 4" xfId="973"/>
    <cellStyle name="20% - Акцент6 2 9 5" xfId="974"/>
    <cellStyle name="20% - Акцент6 2 9 6" xfId="975"/>
    <cellStyle name="20% - Акцент6 2_2355 Голубева" xfId="976"/>
    <cellStyle name="20% - Акцент6 3" xfId="977"/>
    <cellStyle name="20% - Акцент6 3 2" xfId="978"/>
    <cellStyle name="20% - Акцент6 3 2 2" xfId="979"/>
    <cellStyle name="20% - Акцент6 3 3" xfId="980"/>
    <cellStyle name="20% - Акцент6 3 4" xfId="981"/>
    <cellStyle name="20% - Акцент6 3 5" xfId="982"/>
    <cellStyle name="20% - Акцент6 3 6" xfId="983"/>
    <cellStyle name="20% - Акцент6 4" xfId="984"/>
    <cellStyle name="20% - Акцент6 4 2" xfId="985"/>
    <cellStyle name="20% - Акцент6 4 3" xfId="986"/>
    <cellStyle name="20% - Акцент6 4 4" xfId="987"/>
    <cellStyle name="20% - Акцент6 4 5" xfId="988"/>
    <cellStyle name="20% - Акцент6 4 6" xfId="989"/>
    <cellStyle name="20% - Акцент6 4 7" xfId="990"/>
    <cellStyle name="20% - Акцент6 5" xfId="991"/>
    <cellStyle name="20% - Акцент6 5 2" xfId="992"/>
    <cellStyle name="20% - Акцент6 5 3" xfId="993"/>
    <cellStyle name="20% - Акцент6 5 4" xfId="994"/>
    <cellStyle name="20% - Акцент6 5 5" xfId="995"/>
    <cellStyle name="20% - Акцент6 5 6" xfId="996"/>
    <cellStyle name="20% - Акцент6 5 7" xfId="997"/>
    <cellStyle name="20% - Акцент6 6" xfId="998"/>
    <cellStyle name="20% - Акцент6 6 2" xfId="999"/>
    <cellStyle name="20% - Акцент6 6 3" xfId="1000"/>
    <cellStyle name="20% - Акцент6 6 4" xfId="1001"/>
    <cellStyle name="20% - Акцент6 6 5" xfId="1002"/>
    <cellStyle name="20% - Акцент6 6 6" xfId="1003"/>
    <cellStyle name="20% - Акцент6 6 7" xfId="1004"/>
    <cellStyle name="20% - Акцент6 7" xfId="1005"/>
    <cellStyle name="20% - Акцент6 7 2" xfId="1006"/>
    <cellStyle name="20% - Акцент6 7 3" xfId="1007"/>
    <cellStyle name="20% - Акцент6 7 4" xfId="1008"/>
    <cellStyle name="20% - Акцент6 7 5" xfId="1009"/>
    <cellStyle name="20% - Акцент6 7 6" xfId="1010"/>
    <cellStyle name="20% - Акцент6 7 7" xfId="1011"/>
    <cellStyle name="20% - Акцент6 8" xfId="1012"/>
    <cellStyle name="20% - Акцент6 8 2" xfId="1013"/>
    <cellStyle name="20% - Акцент6 8 3" xfId="1014"/>
    <cellStyle name="20% - Акцент6 8 4" xfId="1015"/>
    <cellStyle name="20% - Акцент6 8 5" xfId="1016"/>
    <cellStyle name="20% - Акцент6 8 6" xfId="1017"/>
    <cellStyle name="20% - Акцент6 8 7" xfId="1018"/>
    <cellStyle name="20% - Акцент6 9" xfId="1019"/>
    <cellStyle name="20% - Акцент6 9 2" xfId="1020"/>
    <cellStyle name="20% - Акцент6 9 3" xfId="1021"/>
    <cellStyle name="20% - Акцент6 9 4" xfId="1022"/>
    <cellStyle name="20% - Акцент6 9 5" xfId="1023"/>
    <cellStyle name="20% - Акцент6 9 6" xfId="1024"/>
    <cellStyle name="20% - Акцент6 9 7" xfId="1025"/>
    <cellStyle name="40% - Акцент1 10" xfId="1026"/>
    <cellStyle name="40% - Акцент1 10 2" xfId="1027"/>
    <cellStyle name="40% - Акцент1 10 3" xfId="1028"/>
    <cellStyle name="40% - Акцент1 10 4" xfId="1029"/>
    <cellStyle name="40% - Акцент1 10 5" xfId="1030"/>
    <cellStyle name="40% - Акцент1 10 6" xfId="1031"/>
    <cellStyle name="40% - Акцент1 11" xfId="1032"/>
    <cellStyle name="40% - Акцент1 11 2" xfId="1033"/>
    <cellStyle name="40% - Акцент1 11 3" xfId="1034"/>
    <cellStyle name="40% - Акцент1 11 4" xfId="1035"/>
    <cellStyle name="40% - Акцент1 11 5" xfId="1036"/>
    <cellStyle name="40% - Акцент1 11 6" xfId="1037"/>
    <cellStyle name="40% - Акцент1 12" xfId="1038"/>
    <cellStyle name="40% - Акцент1 12 2" xfId="1039"/>
    <cellStyle name="40% - Акцент1 12 3" xfId="1040"/>
    <cellStyle name="40% - Акцент1 12 4" xfId="1041"/>
    <cellStyle name="40% - Акцент1 12 5" xfId="1042"/>
    <cellStyle name="40% - Акцент1 12 6" xfId="1043"/>
    <cellStyle name="40% - Акцент1 13" xfId="1044"/>
    <cellStyle name="40% - Акцент1 13 2" xfId="1045"/>
    <cellStyle name="40% - Акцент1 13 3" xfId="1046"/>
    <cellStyle name="40% - Акцент1 13 4" xfId="1047"/>
    <cellStyle name="40% - Акцент1 13 5" xfId="1048"/>
    <cellStyle name="40% - Акцент1 13 6" xfId="1049"/>
    <cellStyle name="40% - Акцент1 14" xfId="1050"/>
    <cellStyle name="40% - Акцент1 14 2" xfId="1051"/>
    <cellStyle name="40% - Акцент1 14 3" xfId="1052"/>
    <cellStyle name="40% - Акцент1 14 4" xfId="1053"/>
    <cellStyle name="40% - Акцент1 14 5" xfId="1054"/>
    <cellStyle name="40% - Акцент1 14 6" xfId="1055"/>
    <cellStyle name="40% - Акцент1 15" xfId="1056"/>
    <cellStyle name="40% - Акцент1 15 2" xfId="1057"/>
    <cellStyle name="40% - Акцент1 15 3" xfId="1058"/>
    <cellStyle name="40% - Акцент1 15 4" xfId="1059"/>
    <cellStyle name="40% - Акцент1 15 5" xfId="1060"/>
    <cellStyle name="40% - Акцент1 15 6" xfId="1061"/>
    <cellStyle name="40% - Акцент1 2" xfId="1062"/>
    <cellStyle name="40% - Акцент1 2 10" xfId="1063"/>
    <cellStyle name="40% - Акцент1 2 10 2" xfId="1064"/>
    <cellStyle name="40% - Акцент1 2 10 3" xfId="1065"/>
    <cellStyle name="40% - Акцент1 2 10 4" xfId="1066"/>
    <cellStyle name="40% - Акцент1 2 10 5" xfId="1067"/>
    <cellStyle name="40% - Акцент1 2 10 6" xfId="1068"/>
    <cellStyle name="40% - Акцент1 2 11" xfId="1069"/>
    <cellStyle name="40% - Акцент1 2 11 2" xfId="1070"/>
    <cellStyle name="40% - Акцент1 2 11 3" xfId="1071"/>
    <cellStyle name="40% - Акцент1 2 11 4" xfId="1072"/>
    <cellStyle name="40% - Акцент1 2 11 5" xfId="1073"/>
    <cellStyle name="40% - Акцент1 2 11 6" xfId="1074"/>
    <cellStyle name="40% - Акцент1 2 12" xfId="1075"/>
    <cellStyle name="40% - Акцент1 2 12 2" xfId="1076"/>
    <cellStyle name="40% - Акцент1 2 12 3" xfId="1077"/>
    <cellStyle name="40% - Акцент1 2 12 4" xfId="1078"/>
    <cellStyle name="40% - Акцент1 2 12 5" xfId="1079"/>
    <cellStyle name="40% - Акцент1 2 12 6" xfId="1080"/>
    <cellStyle name="40% - Акцент1 2 13" xfId="1081"/>
    <cellStyle name="40% - Акцент1 2 14" xfId="1082"/>
    <cellStyle name="40% - Акцент1 2 15" xfId="1083"/>
    <cellStyle name="40% - Акцент1 2 16" xfId="1084"/>
    <cellStyle name="40% - Акцент1 2 17" xfId="1085"/>
    <cellStyle name="40% - Акцент1 2 2" xfId="1086"/>
    <cellStyle name="40% - Акцент1 2 2 2" xfId="1087"/>
    <cellStyle name="40% - Акцент1 2 2 3" xfId="1088"/>
    <cellStyle name="40% - Акцент1 2 2 3 2" xfId="1089"/>
    <cellStyle name="40% - Акцент1 2 2 4" xfId="1090"/>
    <cellStyle name="40% - Акцент1 2 2 5" xfId="1091"/>
    <cellStyle name="40% - Акцент1 2 2 6" xfId="1092"/>
    <cellStyle name="40% - Акцент1 2 3" xfId="1093"/>
    <cellStyle name="40% - Акцент1 2 3 2" xfId="1094"/>
    <cellStyle name="40% - Акцент1 2 3 2 2" xfId="1095"/>
    <cellStyle name="40% - Акцент1 2 3 3" xfId="1096"/>
    <cellStyle name="40% - Акцент1 2 3 4" xfId="1097"/>
    <cellStyle name="40% - Акцент1 2 3 5" xfId="1098"/>
    <cellStyle name="40% - Акцент1 2 3 6" xfId="1099"/>
    <cellStyle name="40% - Акцент1 2 4" xfId="1100"/>
    <cellStyle name="40% - Акцент1 2 4 2" xfId="1101"/>
    <cellStyle name="40% - Акцент1 2 4 3" xfId="1102"/>
    <cellStyle name="40% - Акцент1 2 4 4" xfId="1103"/>
    <cellStyle name="40% - Акцент1 2 4 5" xfId="1104"/>
    <cellStyle name="40% - Акцент1 2 4 6" xfId="1105"/>
    <cellStyle name="40% - Акцент1 2 4 7" xfId="1106"/>
    <cellStyle name="40% - Акцент1 2 5" xfId="1107"/>
    <cellStyle name="40% - Акцент1 2 5 2" xfId="1108"/>
    <cellStyle name="40% - Акцент1 2 5 3" xfId="1109"/>
    <cellStyle name="40% - Акцент1 2 5 4" xfId="1110"/>
    <cellStyle name="40% - Акцент1 2 5 5" xfId="1111"/>
    <cellStyle name="40% - Акцент1 2 5 6" xfId="1112"/>
    <cellStyle name="40% - Акцент1 2 5 7" xfId="1113"/>
    <cellStyle name="40% - Акцент1 2 6" xfId="1114"/>
    <cellStyle name="40% - Акцент1 2 6 2" xfId="1115"/>
    <cellStyle name="40% - Акцент1 2 6 3" xfId="1116"/>
    <cellStyle name="40% - Акцент1 2 6 4" xfId="1117"/>
    <cellStyle name="40% - Акцент1 2 6 5" xfId="1118"/>
    <cellStyle name="40% - Акцент1 2 6 6" xfId="1119"/>
    <cellStyle name="40% - Акцент1 2 6 7" xfId="1120"/>
    <cellStyle name="40% - Акцент1 2 7" xfId="1121"/>
    <cellStyle name="40% - Акцент1 2 7 2" xfId="1122"/>
    <cellStyle name="40% - Акцент1 2 7 3" xfId="1123"/>
    <cellStyle name="40% - Акцент1 2 7 4" xfId="1124"/>
    <cellStyle name="40% - Акцент1 2 7 5" xfId="1125"/>
    <cellStyle name="40% - Акцент1 2 7 6" xfId="1126"/>
    <cellStyle name="40% - Акцент1 2 8" xfId="1127"/>
    <cellStyle name="40% - Акцент1 2 8 2" xfId="1128"/>
    <cellStyle name="40% - Акцент1 2 8 3" xfId="1129"/>
    <cellStyle name="40% - Акцент1 2 8 4" xfId="1130"/>
    <cellStyle name="40% - Акцент1 2 8 5" xfId="1131"/>
    <cellStyle name="40% - Акцент1 2 8 6" xfId="1132"/>
    <cellStyle name="40% - Акцент1 2 9" xfId="1133"/>
    <cellStyle name="40% - Акцент1 2 9 2" xfId="1134"/>
    <cellStyle name="40% - Акцент1 2 9 3" xfId="1135"/>
    <cellStyle name="40% - Акцент1 2 9 4" xfId="1136"/>
    <cellStyle name="40% - Акцент1 2 9 5" xfId="1137"/>
    <cellStyle name="40% - Акцент1 2 9 6" xfId="1138"/>
    <cellStyle name="40% - Акцент1 2_2355 Голубева" xfId="1139"/>
    <cellStyle name="40% - Акцент1 3" xfId="1140"/>
    <cellStyle name="40% - Акцент1 3 2" xfId="1141"/>
    <cellStyle name="40% - Акцент1 3 2 2" xfId="1142"/>
    <cellStyle name="40% - Акцент1 3 3" xfId="1143"/>
    <cellStyle name="40% - Акцент1 3 4" xfId="1144"/>
    <cellStyle name="40% - Акцент1 3 5" xfId="1145"/>
    <cellStyle name="40% - Акцент1 3 6" xfId="1146"/>
    <cellStyle name="40% - Акцент1 4" xfId="1147"/>
    <cellStyle name="40% - Акцент1 4 2" xfId="1148"/>
    <cellStyle name="40% - Акцент1 4 3" xfId="1149"/>
    <cellStyle name="40% - Акцент1 4 4" xfId="1150"/>
    <cellStyle name="40% - Акцент1 4 5" xfId="1151"/>
    <cellStyle name="40% - Акцент1 4 6" xfId="1152"/>
    <cellStyle name="40% - Акцент1 4 7" xfId="1153"/>
    <cellStyle name="40% - Акцент1 5" xfId="1154"/>
    <cellStyle name="40% - Акцент1 5 2" xfId="1155"/>
    <cellStyle name="40% - Акцент1 5 3" xfId="1156"/>
    <cellStyle name="40% - Акцент1 5 4" xfId="1157"/>
    <cellStyle name="40% - Акцент1 5 5" xfId="1158"/>
    <cellStyle name="40% - Акцент1 5 6" xfId="1159"/>
    <cellStyle name="40% - Акцент1 5 7" xfId="1160"/>
    <cellStyle name="40% - Акцент1 6" xfId="1161"/>
    <cellStyle name="40% - Акцент1 6 2" xfId="1162"/>
    <cellStyle name="40% - Акцент1 6 3" xfId="1163"/>
    <cellStyle name="40% - Акцент1 6 4" xfId="1164"/>
    <cellStyle name="40% - Акцент1 6 5" xfId="1165"/>
    <cellStyle name="40% - Акцент1 6 6" xfId="1166"/>
    <cellStyle name="40% - Акцент1 6 7" xfId="1167"/>
    <cellStyle name="40% - Акцент1 7" xfId="1168"/>
    <cellStyle name="40% - Акцент1 7 2" xfId="1169"/>
    <cellStyle name="40% - Акцент1 7 3" xfId="1170"/>
    <cellStyle name="40% - Акцент1 7 4" xfId="1171"/>
    <cellStyle name="40% - Акцент1 7 5" xfId="1172"/>
    <cellStyle name="40% - Акцент1 7 6" xfId="1173"/>
    <cellStyle name="40% - Акцент1 7 7" xfId="1174"/>
    <cellStyle name="40% - Акцент1 8" xfId="1175"/>
    <cellStyle name="40% - Акцент1 8 2" xfId="1176"/>
    <cellStyle name="40% - Акцент1 8 3" xfId="1177"/>
    <cellStyle name="40% - Акцент1 8 4" xfId="1178"/>
    <cellStyle name="40% - Акцент1 8 5" xfId="1179"/>
    <cellStyle name="40% - Акцент1 8 6" xfId="1180"/>
    <cellStyle name="40% - Акцент1 8 7" xfId="1181"/>
    <cellStyle name="40% - Акцент1 9" xfId="1182"/>
    <cellStyle name="40% - Акцент1 9 2" xfId="1183"/>
    <cellStyle name="40% - Акцент1 9 3" xfId="1184"/>
    <cellStyle name="40% - Акцент1 9 4" xfId="1185"/>
    <cellStyle name="40% - Акцент1 9 5" xfId="1186"/>
    <cellStyle name="40% - Акцент1 9 6" xfId="1187"/>
    <cellStyle name="40% - Акцент1 9 7" xfId="1188"/>
    <cellStyle name="40% - Акцент2 10" xfId="1189"/>
    <cellStyle name="40% - Акцент2 10 2" xfId="1190"/>
    <cellStyle name="40% - Акцент2 10 3" xfId="1191"/>
    <cellStyle name="40% - Акцент2 10 4" xfId="1192"/>
    <cellStyle name="40% - Акцент2 10 5" xfId="1193"/>
    <cellStyle name="40% - Акцент2 10 6" xfId="1194"/>
    <cellStyle name="40% - Акцент2 11" xfId="1195"/>
    <cellStyle name="40% - Акцент2 11 2" xfId="1196"/>
    <cellStyle name="40% - Акцент2 11 3" xfId="1197"/>
    <cellStyle name="40% - Акцент2 11 4" xfId="1198"/>
    <cellStyle name="40% - Акцент2 11 5" xfId="1199"/>
    <cellStyle name="40% - Акцент2 11 6" xfId="1200"/>
    <cellStyle name="40% - Акцент2 12" xfId="1201"/>
    <cellStyle name="40% - Акцент2 12 2" xfId="1202"/>
    <cellStyle name="40% - Акцент2 12 3" xfId="1203"/>
    <cellStyle name="40% - Акцент2 12 4" xfId="1204"/>
    <cellStyle name="40% - Акцент2 12 5" xfId="1205"/>
    <cellStyle name="40% - Акцент2 12 6" xfId="1206"/>
    <cellStyle name="40% - Акцент2 13" xfId="1207"/>
    <cellStyle name="40% - Акцент2 13 2" xfId="1208"/>
    <cellStyle name="40% - Акцент2 13 3" xfId="1209"/>
    <cellStyle name="40% - Акцент2 13 4" xfId="1210"/>
    <cellStyle name="40% - Акцент2 13 5" xfId="1211"/>
    <cellStyle name="40% - Акцент2 13 6" xfId="1212"/>
    <cellStyle name="40% - Акцент2 14" xfId="1213"/>
    <cellStyle name="40% - Акцент2 14 2" xfId="1214"/>
    <cellStyle name="40% - Акцент2 14 3" xfId="1215"/>
    <cellStyle name="40% - Акцент2 14 4" xfId="1216"/>
    <cellStyle name="40% - Акцент2 14 5" xfId="1217"/>
    <cellStyle name="40% - Акцент2 14 6" xfId="1218"/>
    <cellStyle name="40% - Акцент2 15" xfId="1219"/>
    <cellStyle name="40% - Акцент2 15 2" xfId="1220"/>
    <cellStyle name="40% - Акцент2 15 3" xfId="1221"/>
    <cellStyle name="40% - Акцент2 15 4" xfId="1222"/>
    <cellStyle name="40% - Акцент2 15 5" xfId="1223"/>
    <cellStyle name="40% - Акцент2 15 6" xfId="1224"/>
    <cellStyle name="40% - Акцент2 2" xfId="1225"/>
    <cellStyle name="40% - Акцент2 2 10" xfId="1226"/>
    <cellStyle name="40% - Акцент2 2 10 2" xfId="1227"/>
    <cellStyle name="40% - Акцент2 2 10 3" xfId="1228"/>
    <cellStyle name="40% - Акцент2 2 10 4" xfId="1229"/>
    <cellStyle name="40% - Акцент2 2 10 5" xfId="1230"/>
    <cellStyle name="40% - Акцент2 2 10 6" xfId="1231"/>
    <cellStyle name="40% - Акцент2 2 11" xfId="1232"/>
    <cellStyle name="40% - Акцент2 2 11 2" xfId="1233"/>
    <cellStyle name="40% - Акцент2 2 11 3" xfId="1234"/>
    <cellStyle name="40% - Акцент2 2 11 4" xfId="1235"/>
    <cellStyle name="40% - Акцент2 2 11 5" xfId="1236"/>
    <cellStyle name="40% - Акцент2 2 11 6" xfId="1237"/>
    <cellStyle name="40% - Акцент2 2 12" xfId="1238"/>
    <cellStyle name="40% - Акцент2 2 12 2" xfId="1239"/>
    <cellStyle name="40% - Акцент2 2 12 3" xfId="1240"/>
    <cellStyle name="40% - Акцент2 2 12 4" xfId="1241"/>
    <cellStyle name="40% - Акцент2 2 12 5" xfId="1242"/>
    <cellStyle name="40% - Акцент2 2 12 6" xfId="1243"/>
    <cellStyle name="40% - Акцент2 2 13" xfId="1244"/>
    <cellStyle name="40% - Акцент2 2 14" xfId="1245"/>
    <cellStyle name="40% - Акцент2 2 15" xfId="1246"/>
    <cellStyle name="40% - Акцент2 2 16" xfId="1247"/>
    <cellStyle name="40% - Акцент2 2 17" xfId="1248"/>
    <cellStyle name="40% - Акцент2 2 2" xfId="1249"/>
    <cellStyle name="40% - Акцент2 2 2 2" xfId="1250"/>
    <cellStyle name="40% - Акцент2 2 2 3" xfId="1251"/>
    <cellStyle name="40% - Акцент2 2 2 3 2" xfId="1252"/>
    <cellStyle name="40% - Акцент2 2 2 4" xfId="1253"/>
    <cellStyle name="40% - Акцент2 2 2 5" xfId="1254"/>
    <cellStyle name="40% - Акцент2 2 2 6" xfId="1255"/>
    <cellStyle name="40% - Акцент2 2 3" xfId="1256"/>
    <cellStyle name="40% - Акцент2 2 3 2" xfId="1257"/>
    <cellStyle name="40% - Акцент2 2 3 2 2" xfId="1258"/>
    <cellStyle name="40% - Акцент2 2 3 3" xfId="1259"/>
    <cellStyle name="40% - Акцент2 2 3 4" xfId="1260"/>
    <cellStyle name="40% - Акцент2 2 3 5" xfId="1261"/>
    <cellStyle name="40% - Акцент2 2 3 6" xfId="1262"/>
    <cellStyle name="40% - Акцент2 2 4" xfId="1263"/>
    <cellStyle name="40% - Акцент2 2 4 2" xfId="1264"/>
    <cellStyle name="40% - Акцент2 2 4 3" xfId="1265"/>
    <cellStyle name="40% - Акцент2 2 4 4" xfId="1266"/>
    <cellStyle name="40% - Акцент2 2 4 5" xfId="1267"/>
    <cellStyle name="40% - Акцент2 2 4 6" xfId="1268"/>
    <cellStyle name="40% - Акцент2 2 4 7" xfId="1269"/>
    <cellStyle name="40% - Акцент2 2 5" xfId="1270"/>
    <cellStyle name="40% - Акцент2 2 5 2" xfId="1271"/>
    <cellStyle name="40% - Акцент2 2 5 3" xfId="1272"/>
    <cellStyle name="40% - Акцент2 2 5 4" xfId="1273"/>
    <cellStyle name="40% - Акцент2 2 5 5" xfId="1274"/>
    <cellStyle name="40% - Акцент2 2 5 6" xfId="1275"/>
    <cellStyle name="40% - Акцент2 2 5 7" xfId="1276"/>
    <cellStyle name="40% - Акцент2 2 6" xfId="1277"/>
    <cellStyle name="40% - Акцент2 2 6 2" xfId="1278"/>
    <cellStyle name="40% - Акцент2 2 6 3" xfId="1279"/>
    <cellStyle name="40% - Акцент2 2 6 4" xfId="1280"/>
    <cellStyle name="40% - Акцент2 2 6 5" xfId="1281"/>
    <cellStyle name="40% - Акцент2 2 6 6" xfId="1282"/>
    <cellStyle name="40% - Акцент2 2 6 7" xfId="1283"/>
    <cellStyle name="40% - Акцент2 2 7" xfId="1284"/>
    <cellStyle name="40% - Акцент2 2 7 2" xfId="1285"/>
    <cellStyle name="40% - Акцент2 2 7 3" xfId="1286"/>
    <cellStyle name="40% - Акцент2 2 7 4" xfId="1287"/>
    <cellStyle name="40% - Акцент2 2 7 5" xfId="1288"/>
    <cellStyle name="40% - Акцент2 2 7 6" xfId="1289"/>
    <cellStyle name="40% - Акцент2 2 8" xfId="1290"/>
    <cellStyle name="40% - Акцент2 2 8 2" xfId="1291"/>
    <cellStyle name="40% - Акцент2 2 8 3" xfId="1292"/>
    <cellStyle name="40% - Акцент2 2 8 4" xfId="1293"/>
    <cellStyle name="40% - Акцент2 2 8 5" xfId="1294"/>
    <cellStyle name="40% - Акцент2 2 8 6" xfId="1295"/>
    <cellStyle name="40% - Акцент2 2 9" xfId="1296"/>
    <cellStyle name="40% - Акцент2 2 9 2" xfId="1297"/>
    <cellStyle name="40% - Акцент2 2 9 3" xfId="1298"/>
    <cellStyle name="40% - Акцент2 2 9 4" xfId="1299"/>
    <cellStyle name="40% - Акцент2 2 9 5" xfId="1300"/>
    <cellStyle name="40% - Акцент2 2 9 6" xfId="1301"/>
    <cellStyle name="40% - Акцент2 2_2355 Голубева" xfId="1302"/>
    <cellStyle name="40% - Акцент2 3" xfId="1303"/>
    <cellStyle name="40% - Акцент2 3 2" xfId="1304"/>
    <cellStyle name="40% - Акцент2 3 2 2" xfId="1305"/>
    <cellStyle name="40% - Акцент2 3 3" xfId="1306"/>
    <cellStyle name="40% - Акцент2 3 4" xfId="1307"/>
    <cellStyle name="40% - Акцент2 3 5" xfId="1308"/>
    <cellStyle name="40% - Акцент2 3 6" xfId="1309"/>
    <cellStyle name="40% - Акцент2 4" xfId="1310"/>
    <cellStyle name="40% - Акцент2 4 2" xfId="1311"/>
    <cellStyle name="40% - Акцент2 4 3" xfId="1312"/>
    <cellStyle name="40% - Акцент2 4 4" xfId="1313"/>
    <cellStyle name="40% - Акцент2 4 5" xfId="1314"/>
    <cellStyle name="40% - Акцент2 4 6" xfId="1315"/>
    <cellStyle name="40% - Акцент2 4 7" xfId="1316"/>
    <cellStyle name="40% - Акцент2 5" xfId="1317"/>
    <cellStyle name="40% - Акцент2 5 2" xfId="1318"/>
    <cellStyle name="40% - Акцент2 5 3" xfId="1319"/>
    <cellStyle name="40% - Акцент2 5 4" xfId="1320"/>
    <cellStyle name="40% - Акцент2 5 5" xfId="1321"/>
    <cellStyle name="40% - Акцент2 5 6" xfId="1322"/>
    <cellStyle name="40% - Акцент2 5 7" xfId="1323"/>
    <cellStyle name="40% - Акцент2 6" xfId="1324"/>
    <cellStyle name="40% - Акцент2 6 2" xfId="1325"/>
    <cellStyle name="40% - Акцент2 6 3" xfId="1326"/>
    <cellStyle name="40% - Акцент2 6 4" xfId="1327"/>
    <cellStyle name="40% - Акцент2 6 5" xfId="1328"/>
    <cellStyle name="40% - Акцент2 6 6" xfId="1329"/>
    <cellStyle name="40% - Акцент2 6 7" xfId="1330"/>
    <cellStyle name="40% - Акцент2 7" xfId="1331"/>
    <cellStyle name="40% - Акцент2 7 2" xfId="1332"/>
    <cellStyle name="40% - Акцент2 7 3" xfId="1333"/>
    <cellStyle name="40% - Акцент2 7 4" xfId="1334"/>
    <cellStyle name="40% - Акцент2 7 5" xfId="1335"/>
    <cellStyle name="40% - Акцент2 7 6" xfId="1336"/>
    <cellStyle name="40% - Акцент2 7 7" xfId="1337"/>
    <cellStyle name="40% - Акцент2 8" xfId="1338"/>
    <cellStyle name="40% - Акцент2 8 2" xfId="1339"/>
    <cellStyle name="40% - Акцент2 8 3" xfId="1340"/>
    <cellStyle name="40% - Акцент2 8 4" xfId="1341"/>
    <cellStyle name="40% - Акцент2 8 5" xfId="1342"/>
    <cellStyle name="40% - Акцент2 8 6" xfId="1343"/>
    <cellStyle name="40% - Акцент2 8 7" xfId="1344"/>
    <cellStyle name="40% - Акцент2 9" xfId="1345"/>
    <cellStyle name="40% - Акцент2 9 2" xfId="1346"/>
    <cellStyle name="40% - Акцент2 9 3" xfId="1347"/>
    <cellStyle name="40% - Акцент2 9 4" xfId="1348"/>
    <cellStyle name="40% - Акцент2 9 5" xfId="1349"/>
    <cellStyle name="40% - Акцент2 9 6" xfId="1350"/>
    <cellStyle name="40% - Акцент2 9 7" xfId="1351"/>
    <cellStyle name="40% - Акцент3 10" xfId="1352"/>
    <cellStyle name="40% - Акцент3 10 2" xfId="1353"/>
    <cellStyle name="40% - Акцент3 10 3" xfId="1354"/>
    <cellStyle name="40% - Акцент3 10 4" xfId="1355"/>
    <cellStyle name="40% - Акцент3 10 5" xfId="1356"/>
    <cellStyle name="40% - Акцент3 10 6" xfId="1357"/>
    <cellStyle name="40% - Акцент3 11" xfId="1358"/>
    <cellStyle name="40% - Акцент3 11 2" xfId="1359"/>
    <cellStyle name="40% - Акцент3 11 3" xfId="1360"/>
    <cellStyle name="40% - Акцент3 11 4" xfId="1361"/>
    <cellStyle name="40% - Акцент3 11 5" xfId="1362"/>
    <cellStyle name="40% - Акцент3 11 6" xfId="1363"/>
    <cellStyle name="40% - Акцент3 12" xfId="1364"/>
    <cellStyle name="40% - Акцент3 12 2" xfId="1365"/>
    <cellStyle name="40% - Акцент3 12 3" xfId="1366"/>
    <cellStyle name="40% - Акцент3 12 4" xfId="1367"/>
    <cellStyle name="40% - Акцент3 12 5" xfId="1368"/>
    <cellStyle name="40% - Акцент3 12 6" xfId="1369"/>
    <cellStyle name="40% - Акцент3 13" xfId="1370"/>
    <cellStyle name="40% - Акцент3 13 2" xfId="1371"/>
    <cellStyle name="40% - Акцент3 13 3" xfId="1372"/>
    <cellStyle name="40% - Акцент3 13 4" xfId="1373"/>
    <cellStyle name="40% - Акцент3 13 5" xfId="1374"/>
    <cellStyle name="40% - Акцент3 13 6" xfId="1375"/>
    <cellStyle name="40% - Акцент3 14" xfId="1376"/>
    <cellStyle name="40% - Акцент3 14 2" xfId="1377"/>
    <cellStyle name="40% - Акцент3 14 3" xfId="1378"/>
    <cellStyle name="40% - Акцент3 14 4" xfId="1379"/>
    <cellStyle name="40% - Акцент3 14 5" xfId="1380"/>
    <cellStyle name="40% - Акцент3 14 6" xfId="1381"/>
    <cellStyle name="40% - Акцент3 15" xfId="1382"/>
    <cellStyle name="40% - Акцент3 15 2" xfId="1383"/>
    <cellStyle name="40% - Акцент3 15 3" xfId="1384"/>
    <cellStyle name="40% - Акцент3 15 4" xfId="1385"/>
    <cellStyle name="40% - Акцент3 15 5" xfId="1386"/>
    <cellStyle name="40% - Акцент3 15 6" xfId="1387"/>
    <cellStyle name="40% - Акцент3 2" xfId="1388"/>
    <cellStyle name="40% - Акцент3 2 10" xfId="1389"/>
    <cellStyle name="40% - Акцент3 2 10 2" xfId="1390"/>
    <cellStyle name="40% - Акцент3 2 10 3" xfId="1391"/>
    <cellStyle name="40% - Акцент3 2 10 4" xfId="1392"/>
    <cellStyle name="40% - Акцент3 2 10 5" xfId="1393"/>
    <cellStyle name="40% - Акцент3 2 10 6" xfId="1394"/>
    <cellStyle name="40% - Акцент3 2 11" xfId="1395"/>
    <cellStyle name="40% - Акцент3 2 11 2" xfId="1396"/>
    <cellStyle name="40% - Акцент3 2 11 3" xfId="1397"/>
    <cellStyle name="40% - Акцент3 2 11 4" xfId="1398"/>
    <cellStyle name="40% - Акцент3 2 11 5" xfId="1399"/>
    <cellStyle name="40% - Акцент3 2 11 6" xfId="1400"/>
    <cellStyle name="40% - Акцент3 2 12" xfId="1401"/>
    <cellStyle name="40% - Акцент3 2 12 2" xfId="1402"/>
    <cellStyle name="40% - Акцент3 2 12 3" xfId="1403"/>
    <cellStyle name="40% - Акцент3 2 12 4" xfId="1404"/>
    <cellStyle name="40% - Акцент3 2 12 5" xfId="1405"/>
    <cellStyle name="40% - Акцент3 2 12 6" xfId="1406"/>
    <cellStyle name="40% - Акцент3 2 13" xfId="1407"/>
    <cellStyle name="40% - Акцент3 2 14" xfId="1408"/>
    <cellStyle name="40% - Акцент3 2 15" xfId="1409"/>
    <cellStyle name="40% - Акцент3 2 16" xfId="1410"/>
    <cellStyle name="40% - Акцент3 2 17" xfId="1411"/>
    <cellStyle name="40% - Акцент3 2 2" xfId="1412"/>
    <cellStyle name="40% - Акцент3 2 2 2" xfId="1413"/>
    <cellStyle name="40% - Акцент3 2 2 3" xfId="1414"/>
    <cellStyle name="40% - Акцент3 2 2 3 2" xfId="1415"/>
    <cellStyle name="40% - Акцент3 2 2 4" xfId="1416"/>
    <cellStyle name="40% - Акцент3 2 2 5" xfId="1417"/>
    <cellStyle name="40% - Акцент3 2 2 6" xfId="1418"/>
    <cellStyle name="40% - Акцент3 2 3" xfId="1419"/>
    <cellStyle name="40% - Акцент3 2 3 2" xfId="1420"/>
    <cellStyle name="40% - Акцент3 2 3 2 2" xfId="1421"/>
    <cellStyle name="40% - Акцент3 2 3 3" xfId="1422"/>
    <cellStyle name="40% - Акцент3 2 3 4" xfId="1423"/>
    <cellStyle name="40% - Акцент3 2 3 5" xfId="1424"/>
    <cellStyle name="40% - Акцент3 2 3 6" xfId="1425"/>
    <cellStyle name="40% - Акцент3 2 4" xfId="1426"/>
    <cellStyle name="40% - Акцент3 2 4 2" xfId="1427"/>
    <cellStyle name="40% - Акцент3 2 4 3" xfId="1428"/>
    <cellStyle name="40% - Акцент3 2 4 4" xfId="1429"/>
    <cellStyle name="40% - Акцент3 2 4 5" xfId="1430"/>
    <cellStyle name="40% - Акцент3 2 4 6" xfId="1431"/>
    <cellStyle name="40% - Акцент3 2 4 7" xfId="1432"/>
    <cellStyle name="40% - Акцент3 2 5" xfId="1433"/>
    <cellStyle name="40% - Акцент3 2 5 2" xfId="1434"/>
    <cellStyle name="40% - Акцент3 2 5 3" xfId="1435"/>
    <cellStyle name="40% - Акцент3 2 5 4" xfId="1436"/>
    <cellStyle name="40% - Акцент3 2 5 5" xfId="1437"/>
    <cellStyle name="40% - Акцент3 2 5 6" xfId="1438"/>
    <cellStyle name="40% - Акцент3 2 5 7" xfId="1439"/>
    <cellStyle name="40% - Акцент3 2 6" xfId="1440"/>
    <cellStyle name="40% - Акцент3 2 6 2" xfId="1441"/>
    <cellStyle name="40% - Акцент3 2 6 3" xfId="1442"/>
    <cellStyle name="40% - Акцент3 2 6 4" xfId="1443"/>
    <cellStyle name="40% - Акцент3 2 6 5" xfId="1444"/>
    <cellStyle name="40% - Акцент3 2 6 6" xfId="1445"/>
    <cellStyle name="40% - Акцент3 2 6 7" xfId="1446"/>
    <cellStyle name="40% - Акцент3 2 7" xfId="1447"/>
    <cellStyle name="40% - Акцент3 2 7 2" xfId="1448"/>
    <cellStyle name="40% - Акцент3 2 7 3" xfId="1449"/>
    <cellStyle name="40% - Акцент3 2 7 4" xfId="1450"/>
    <cellStyle name="40% - Акцент3 2 7 5" xfId="1451"/>
    <cellStyle name="40% - Акцент3 2 7 6" xfId="1452"/>
    <cellStyle name="40% - Акцент3 2 8" xfId="1453"/>
    <cellStyle name="40% - Акцент3 2 8 2" xfId="1454"/>
    <cellStyle name="40% - Акцент3 2 8 3" xfId="1455"/>
    <cellStyle name="40% - Акцент3 2 8 4" xfId="1456"/>
    <cellStyle name="40% - Акцент3 2 8 5" xfId="1457"/>
    <cellStyle name="40% - Акцент3 2 8 6" xfId="1458"/>
    <cellStyle name="40% - Акцент3 2 9" xfId="1459"/>
    <cellStyle name="40% - Акцент3 2 9 2" xfId="1460"/>
    <cellStyle name="40% - Акцент3 2 9 3" xfId="1461"/>
    <cellStyle name="40% - Акцент3 2 9 4" xfId="1462"/>
    <cellStyle name="40% - Акцент3 2 9 5" xfId="1463"/>
    <cellStyle name="40% - Акцент3 2 9 6" xfId="1464"/>
    <cellStyle name="40% - Акцент3 2_2355 Голубева" xfId="1465"/>
    <cellStyle name="40% - Акцент3 3" xfId="1466"/>
    <cellStyle name="40% - Акцент3 3 2" xfId="1467"/>
    <cellStyle name="40% - Акцент3 3 2 2" xfId="1468"/>
    <cellStyle name="40% - Акцент3 3 3" xfId="1469"/>
    <cellStyle name="40% - Акцент3 3 4" xfId="1470"/>
    <cellStyle name="40% - Акцент3 3 5" xfId="1471"/>
    <cellStyle name="40% - Акцент3 3 6" xfId="1472"/>
    <cellStyle name="40% - Акцент3 4" xfId="1473"/>
    <cellStyle name="40% - Акцент3 4 2" xfId="1474"/>
    <cellStyle name="40% - Акцент3 4 3" xfId="1475"/>
    <cellStyle name="40% - Акцент3 4 4" xfId="1476"/>
    <cellStyle name="40% - Акцент3 4 5" xfId="1477"/>
    <cellStyle name="40% - Акцент3 4 6" xfId="1478"/>
    <cellStyle name="40% - Акцент3 4 7" xfId="1479"/>
    <cellStyle name="40% - Акцент3 5" xfId="1480"/>
    <cellStyle name="40% - Акцент3 5 2" xfId="1481"/>
    <cellStyle name="40% - Акцент3 5 3" xfId="1482"/>
    <cellStyle name="40% - Акцент3 5 4" xfId="1483"/>
    <cellStyle name="40% - Акцент3 5 5" xfId="1484"/>
    <cellStyle name="40% - Акцент3 5 6" xfId="1485"/>
    <cellStyle name="40% - Акцент3 5 7" xfId="1486"/>
    <cellStyle name="40% - Акцент3 6" xfId="1487"/>
    <cellStyle name="40% - Акцент3 6 2" xfId="1488"/>
    <cellStyle name="40% - Акцент3 6 3" xfId="1489"/>
    <cellStyle name="40% - Акцент3 6 4" xfId="1490"/>
    <cellStyle name="40% - Акцент3 6 5" xfId="1491"/>
    <cellStyle name="40% - Акцент3 6 6" xfId="1492"/>
    <cellStyle name="40% - Акцент3 6 7" xfId="1493"/>
    <cellStyle name="40% - Акцент3 7" xfId="1494"/>
    <cellStyle name="40% - Акцент3 7 2" xfId="1495"/>
    <cellStyle name="40% - Акцент3 7 3" xfId="1496"/>
    <cellStyle name="40% - Акцент3 7 4" xfId="1497"/>
    <cellStyle name="40% - Акцент3 7 5" xfId="1498"/>
    <cellStyle name="40% - Акцент3 7 6" xfId="1499"/>
    <cellStyle name="40% - Акцент3 7 7" xfId="1500"/>
    <cellStyle name="40% - Акцент3 8" xfId="1501"/>
    <cellStyle name="40% - Акцент3 8 2" xfId="1502"/>
    <cellStyle name="40% - Акцент3 8 3" xfId="1503"/>
    <cellStyle name="40% - Акцент3 8 4" xfId="1504"/>
    <cellStyle name="40% - Акцент3 8 5" xfId="1505"/>
    <cellStyle name="40% - Акцент3 8 6" xfId="1506"/>
    <cellStyle name="40% - Акцент3 8 7" xfId="1507"/>
    <cellStyle name="40% - Акцент3 9" xfId="1508"/>
    <cellStyle name="40% - Акцент3 9 2" xfId="1509"/>
    <cellStyle name="40% - Акцент3 9 3" xfId="1510"/>
    <cellStyle name="40% - Акцент3 9 4" xfId="1511"/>
    <cellStyle name="40% - Акцент3 9 5" xfId="1512"/>
    <cellStyle name="40% - Акцент3 9 6" xfId="1513"/>
    <cellStyle name="40% - Акцент3 9 7" xfId="1514"/>
    <cellStyle name="40% - Акцент4 10" xfId="1515"/>
    <cellStyle name="40% - Акцент4 10 2" xfId="1516"/>
    <cellStyle name="40% - Акцент4 10 3" xfId="1517"/>
    <cellStyle name="40% - Акцент4 10 4" xfId="1518"/>
    <cellStyle name="40% - Акцент4 10 5" xfId="1519"/>
    <cellStyle name="40% - Акцент4 10 6" xfId="1520"/>
    <cellStyle name="40% - Акцент4 11" xfId="1521"/>
    <cellStyle name="40% - Акцент4 11 2" xfId="1522"/>
    <cellStyle name="40% - Акцент4 11 3" xfId="1523"/>
    <cellStyle name="40% - Акцент4 11 4" xfId="1524"/>
    <cellStyle name="40% - Акцент4 11 5" xfId="1525"/>
    <cellStyle name="40% - Акцент4 11 6" xfId="1526"/>
    <cellStyle name="40% - Акцент4 12" xfId="1527"/>
    <cellStyle name="40% - Акцент4 12 2" xfId="1528"/>
    <cellStyle name="40% - Акцент4 12 3" xfId="1529"/>
    <cellStyle name="40% - Акцент4 12 4" xfId="1530"/>
    <cellStyle name="40% - Акцент4 12 5" xfId="1531"/>
    <cellStyle name="40% - Акцент4 12 6" xfId="1532"/>
    <cellStyle name="40% - Акцент4 13" xfId="1533"/>
    <cellStyle name="40% - Акцент4 13 2" xfId="1534"/>
    <cellStyle name="40% - Акцент4 13 3" xfId="1535"/>
    <cellStyle name="40% - Акцент4 13 4" xfId="1536"/>
    <cellStyle name="40% - Акцент4 13 5" xfId="1537"/>
    <cellStyle name="40% - Акцент4 13 6" xfId="1538"/>
    <cellStyle name="40% - Акцент4 14" xfId="1539"/>
    <cellStyle name="40% - Акцент4 14 2" xfId="1540"/>
    <cellStyle name="40% - Акцент4 14 3" xfId="1541"/>
    <cellStyle name="40% - Акцент4 14 4" xfId="1542"/>
    <cellStyle name="40% - Акцент4 14 5" xfId="1543"/>
    <cellStyle name="40% - Акцент4 14 6" xfId="1544"/>
    <cellStyle name="40% - Акцент4 15" xfId="1545"/>
    <cellStyle name="40% - Акцент4 15 2" xfId="1546"/>
    <cellStyle name="40% - Акцент4 15 3" xfId="1547"/>
    <cellStyle name="40% - Акцент4 15 4" xfId="1548"/>
    <cellStyle name="40% - Акцент4 15 5" xfId="1549"/>
    <cellStyle name="40% - Акцент4 15 6" xfId="1550"/>
    <cellStyle name="40% - Акцент4 2" xfId="1551"/>
    <cellStyle name="40% - Акцент4 2 10" xfId="1552"/>
    <cellStyle name="40% - Акцент4 2 10 2" xfId="1553"/>
    <cellStyle name="40% - Акцент4 2 10 3" xfId="1554"/>
    <cellStyle name="40% - Акцент4 2 10 4" xfId="1555"/>
    <cellStyle name="40% - Акцент4 2 10 5" xfId="1556"/>
    <cellStyle name="40% - Акцент4 2 10 6" xfId="1557"/>
    <cellStyle name="40% - Акцент4 2 11" xfId="1558"/>
    <cellStyle name="40% - Акцент4 2 11 2" xfId="1559"/>
    <cellStyle name="40% - Акцент4 2 11 3" xfId="1560"/>
    <cellStyle name="40% - Акцент4 2 11 4" xfId="1561"/>
    <cellStyle name="40% - Акцент4 2 11 5" xfId="1562"/>
    <cellStyle name="40% - Акцент4 2 11 6" xfId="1563"/>
    <cellStyle name="40% - Акцент4 2 12" xfId="1564"/>
    <cellStyle name="40% - Акцент4 2 12 2" xfId="1565"/>
    <cellStyle name="40% - Акцент4 2 12 3" xfId="1566"/>
    <cellStyle name="40% - Акцент4 2 12 4" xfId="1567"/>
    <cellStyle name="40% - Акцент4 2 12 5" xfId="1568"/>
    <cellStyle name="40% - Акцент4 2 12 6" xfId="1569"/>
    <cellStyle name="40% - Акцент4 2 13" xfId="1570"/>
    <cellStyle name="40% - Акцент4 2 14" xfId="1571"/>
    <cellStyle name="40% - Акцент4 2 15" xfId="1572"/>
    <cellStyle name="40% - Акцент4 2 16" xfId="1573"/>
    <cellStyle name="40% - Акцент4 2 17" xfId="1574"/>
    <cellStyle name="40% - Акцент4 2 2" xfId="1575"/>
    <cellStyle name="40% - Акцент4 2 2 2" xfId="1576"/>
    <cellStyle name="40% - Акцент4 2 2 3" xfId="1577"/>
    <cellStyle name="40% - Акцент4 2 2 3 2" xfId="1578"/>
    <cellStyle name="40% - Акцент4 2 2 4" xfId="1579"/>
    <cellStyle name="40% - Акцент4 2 2 5" xfId="1580"/>
    <cellStyle name="40% - Акцент4 2 2 6" xfId="1581"/>
    <cellStyle name="40% - Акцент4 2 3" xfId="1582"/>
    <cellStyle name="40% - Акцент4 2 3 2" xfId="1583"/>
    <cellStyle name="40% - Акцент4 2 3 2 2" xfId="1584"/>
    <cellStyle name="40% - Акцент4 2 3 3" xfId="1585"/>
    <cellStyle name="40% - Акцент4 2 3 4" xfId="1586"/>
    <cellStyle name="40% - Акцент4 2 3 5" xfId="1587"/>
    <cellStyle name="40% - Акцент4 2 3 6" xfId="1588"/>
    <cellStyle name="40% - Акцент4 2 4" xfId="1589"/>
    <cellStyle name="40% - Акцент4 2 4 2" xfId="1590"/>
    <cellStyle name="40% - Акцент4 2 4 3" xfId="1591"/>
    <cellStyle name="40% - Акцент4 2 4 4" xfId="1592"/>
    <cellStyle name="40% - Акцент4 2 4 5" xfId="1593"/>
    <cellStyle name="40% - Акцент4 2 4 6" xfId="1594"/>
    <cellStyle name="40% - Акцент4 2 4 7" xfId="1595"/>
    <cellStyle name="40% - Акцент4 2 5" xfId="1596"/>
    <cellStyle name="40% - Акцент4 2 5 2" xfId="1597"/>
    <cellStyle name="40% - Акцент4 2 5 3" xfId="1598"/>
    <cellStyle name="40% - Акцент4 2 5 4" xfId="1599"/>
    <cellStyle name="40% - Акцент4 2 5 5" xfId="1600"/>
    <cellStyle name="40% - Акцент4 2 5 6" xfId="1601"/>
    <cellStyle name="40% - Акцент4 2 5 7" xfId="1602"/>
    <cellStyle name="40% - Акцент4 2 6" xfId="1603"/>
    <cellStyle name="40% - Акцент4 2 6 2" xfId="1604"/>
    <cellStyle name="40% - Акцент4 2 6 3" xfId="1605"/>
    <cellStyle name="40% - Акцент4 2 6 4" xfId="1606"/>
    <cellStyle name="40% - Акцент4 2 6 5" xfId="1607"/>
    <cellStyle name="40% - Акцент4 2 6 6" xfId="1608"/>
    <cellStyle name="40% - Акцент4 2 6 7" xfId="1609"/>
    <cellStyle name="40% - Акцент4 2 7" xfId="1610"/>
    <cellStyle name="40% - Акцент4 2 7 2" xfId="1611"/>
    <cellStyle name="40% - Акцент4 2 7 3" xfId="1612"/>
    <cellStyle name="40% - Акцент4 2 7 4" xfId="1613"/>
    <cellStyle name="40% - Акцент4 2 7 5" xfId="1614"/>
    <cellStyle name="40% - Акцент4 2 7 6" xfId="1615"/>
    <cellStyle name="40% - Акцент4 2 8" xfId="1616"/>
    <cellStyle name="40% - Акцент4 2 8 2" xfId="1617"/>
    <cellStyle name="40% - Акцент4 2 8 3" xfId="1618"/>
    <cellStyle name="40% - Акцент4 2 8 4" xfId="1619"/>
    <cellStyle name="40% - Акцент4 2 8 5" xfId="1620"/>
    <cellStyle name="40% - Акцент4 2 8 6" xfId="1621"/>
    <cellStyle name="40% - Акцент4 2 9" xfId="1622"/>
    <cellStyle name="40% - Акцент4 2 9 2" xfId="1623"/>
    <cellStyle name="40% - Акцент4 2 9 3" xfId="1624"/>
    <cellStyle name="40% - Акцент4 2 9 4" xfId="1625"/>
    <cellStyle name="40% - Акцент4 2 9 5" xfId="1626"/>
    <cellStyle name="40% - Акцент4 2 9 6" xfId="1627"/>
    <cellStyle name="40% - Акцент4 2_2355 Голубева" xfId="1628"/>
    <cellStyle name="40% - Акцент4 3" xfId="1629"/>
    <cellStyle name="40% - Акцент4 3 2" xfId="1630"/>
    <cellStyle name="40% - Акцент4 3 2 2" xfId="1631"/>
    <cellStyle name="40% - Акцент4 3 3" xfId="1632"/>
    <cellStyle name="40% - Акцент4 3 4" xfId="1633"/>
    <cellStyle name="40% - Акцент4 3 5" xfId="1634"/>
    <cellStyle name="40% - Акцент4 3 6" xfId="1635"/>
    <cellStyle name="40% - Акцент4 4" xfId="1636"/>
    <cellStyle name="40% - Акцент4 4 2" xfId="1637"/>
    <cellStyle name="40% - Акцент4 4 3" xfId="1638"/>
    <cellStyle name="40% - Акцент4 4 4" xfId="1639"/>
    <cellStyle name="40% - Акцент4 4 5" xfId="1640"/>
    <cellStyle name="40% - Акцент4 4 6" xfId="1641"/>
    <cellStyle name="40% - Акцент4 4 7" xfId="1642"/>
    <cellStyle name="40% - Акцент4 5" xfId="1643"/>
    <cellStyle name="40% - Акцент4 5 2" xfId="1644"/>
    <cellStyle name="40% - Акцент4 5 3" xfId="1645"/>
    <cellStyle name="40% - Акцент4 5 4" xfId="1646"/>
    <cellStyle name="40% - Акцент4 5 5" xfId="1647"/>
    <cellStyle name="40% - Акцент4 5 6" xfId="1648"/>
    <cellStyle name="40% - Акцент4 5 7" xfId="1649"/>
    <cellStyle name="40% - Акцент4 6" xfId="1650"/>
    <cellStyle name="40% - Акцент4 6 2" xfId="1651"/>
    <cellStyle name="40% - Акцент4 6 3" xfId="1652"/>
    <cellStyle name="40% - Акцент4 6 4" xfId="1653"/>
    <cellStyle name="40% - Акцент4 6 5" xfId="1654"/>
    <cellStyle name="40% - Акцент4 6 6" xfId="1655"/>
    <cellStyle name="40% - Акцент4 6 7" xfId="1656"/>
    <cellStyle name="40% - Акцент4 7" xfId="1657"/>
    <cellStyle name="40% - Акцент4 7 2" xfId="1658"/>
    <cellStyle name="40% - Акцент4 7 3" xfId="1659"/>
    <cellStyle name="40% - Акцент4 7 4" xfId="1660"/>
    <cellStyle name="40% - Акцент4 7 5" xfId="1661"/>
    <cellStyle name="40% - Акцент4 7 6" xfId="1662"/>
    <cellStyle name="40% - Акцент4 7 7" xfId="1663"/>
    <cellStyle name="40% - Акцент4 8" xfId="1664"/>
    <cellStyle name="40% - Акцент4 8 2" xfId="1665"/>
    <cellStyle name="40% - Акцент4 8 3" xfId="1666"/>
    <cellStyle name="40% - Акцент4 8 4" xfId="1667"/>
    <cellStyle name="40% - Акцент4 8 5" xfId="1668"/>
    <cellStyle name="40% - Акцент4 8 6" xfId="1669"/>
    <cellStyle name="40% - Акцент4 8 7" xfId="1670"/>
    <cellStyle name="40% - Акцент4 9" xfId="1671"/>
    <cellStyle name="40% - Акцент4 9 2" xfId="1672"/>
    <cellStyle name="40% - Акцент4 9 3" xfId="1673"/>
    <cellStyle name="40% - Акцент4 9 4" xfId="1674"/>
    <cellStyle name="40% - Акцент4 9 5" xfId="1675"/>
    <cellStyle name="40% - Акцент4 9 6" xfId="1676"/>
    <cellStyle name="40% - Акцент4 9 7" xfId="1677"/>
    <cellStyle name="40% - Акцент5 10" xfId="1678"/>
    <cellStyle name="40% - Акцент5 10 2" xfId="1679"/>
    <cellStyle name="40% - Акцент5 10 3" xfId="1680"/>
    <cellStyle name="40% - Акцент5 10 4" xfId="1681"/>
    <cellStyle name="40% - Акцент5 10 5" xfId="1682"/>
    <cellStyle name="40% - Акцент5 10 6" xfId="1683"/>
    <cellStyle name="40% - Акцент5 11" xfId="1684"/>
    <cellStyle name="40% - Акцент5 11 2" xfId="1685"/>
    <cellStyle name="40% - Акцент5 11 3" xfId="1686"/>
    <cellStyle name="40% - Акцент5 11 4" xfId="1687"/>
    <cellStyle name="40% - Акцент5 11 5" xfId="1688"/>
    <cellStyle name="40% - Акцент5 11 6" xfId="1689"/>
    <cellStyle name="40% - Акцент5 12" xfId="1690"/>
    <cellStyle name="40% - Акцент5 12 2" xfId="1691"/>
    <cellStyle name="40% - Акцент5 12 3" xfId="1692"/>
    <cellStyle name="40% - Акцент5 12 4" xfId="1693"/>
    <cellStyle name="40% - Акцент5 12 5" xfId="1694"/>
    <cellStyle name="40% - Акцент5 12 6" xfId="1695"/>
    <cellStyle name="40% - Акцент5 13" xfId="1696"/>
    <cellStyle name="40% - Акцент5 13 2" xfId="1697"/>
    <cellStyle name="40% - Акцент5 13 3" xfId="1698"/>
    <cellStyle name="40% - Акцент5 13 4" xfId="1699"/>
    <cellStyle name="40% - Акцент5 13 5" xfId="1700"/>
    <cellStyle name="40% - Акцент5 13 6" xfId="1701"/>
    <cellStyle name="40% - Акцент5 14" xfId="1702"/>
    <cellStyle name="40% - Акцент5 14 2" xfId="1703"/>
    <cellStyle name="40% - Акцент5 14 3" xfId="1704"/>
    <cellStyle name="40% - Акцент5 14 4" xfId="1705"/>
    <cellStyle name="40% - Акцент5 14 5" xfId="1706"/>
    <cellStyle name="40% - Акцент5 14 6" xfId="1707"/>
    <cellStyle name="40% - Акцент5 15" xfId="1708"/>
    <cellStyle name="40% - Акцент5 15 2" xfId="1709"/>
    <cellStyle name="40% - Акцент5 15 3" xfId="1710"/>
    <cellStyle name="40% - Акцент5 15 4" xfId="1711"/>
    <cellStyle name="40% - Акцент5 15 5" xfId="1712"/>
    <cellStyle name="40% - Акцент5 15 6" xfId="1713"/>
    <cellStyle name="40% - Акцент5 2" xfId="1714"/>
    <cellStyle name="40% - Акцент5 2 10" xfId="1715"/>
    <cellStyle name="40% - Акцент5 2 10 2" xfId="1716"/>
    <cellStyle name="40% - Акцент5 2 10 3" xfId="1717"/>
    <cellStyle name="40% - Акцент5 2 10 4" xfId="1718"/>
    <cellStyle name="40% - Акцент5 2 10 5" xfId="1719"/>
    <cellStyle name="40% - Акцент5 2 10 6" xfId="1720"/>
    <cellStyle name="40% - Акцент5 2 11" xfId="1721"/>
    <cellStyle name="40% - Акцент5 2 11 2" xfId="1722"/>
    <cellStyle name="40% - Акцент5 2 11 3" xfId="1723"/>
    <cellStyle name="40% - Акцент5 2 11 4" xfId="1724"/>
    <cellStyle name="40% - Акцент5 2 11 5" xfId="1725"/>
    <cellStyle name="40% - Акцент5 2 11 6" xfId="1726"/>
    <cellStyle name="40% - Акцент5 2 12" xfId="1727"/>
    <cellStyle name="40% - Акцент5 2 12 2" xfId="1728"/>
    <cellStyle name="40% - Акцент5 2 12 3" xfId="1729"/>
    <cellStyle name="40% - Акцент5 2 12 4" xfId="1730"/>
    <cellStyle name="40% - Акцент5 2 12 5" xfId="1731"/>
    <cellStyle name="40% - Акцент5 2 12 6" xfId="1732"/>
    <cellStyle name="40% - Акцент5 2 13" xfId="1733"/>
    <cellStyle name="40% - Акцент5 2 14" xfId="1734"/>
    <cellStyle name="40% - Акцент5 2 15" xfId="1735"/>
    <cellStyle name="40% - Акцент5 2 16" xfId="1736"/>
    <cellStyle name="40% - Акцент5 2 17" xfId="1737"/>
    <cellStyle name="40% - Акцент5 2 2" xfId="1738"/>
    <cellStyle name="40% - Акцент5 2 2 2" xfId="1739"/>
    <cellStyle name="40% - Акцент5 2 2 3" xfId="1740"/>
    <cellStyle name="40% - Акцент5 2 2 3 2" xfId="1741"/>
    <cellStyle name="40% - Акцент5 2 2 4" xfId="1742"/>
    <cellStyle name="40% - Акцент5 2 2 5" xfId="1743"/>
    <cellStyle name="40% - Акцент5 2 2 6" xfId="1744"/>
    <cellStyle name="40% - Акцент5 2 3" xfId="1745"/>
    <cellStyle name="40% - Акцент5 2 3 2" xfId="1746"/>
    <cellStyle name="40% - Акцент5 2 3 2 2" xfId="1747"/>
    <cellStyle name="40% - Акцент5 2 3 3" xfId="1748"/>
    <cellStyle name="40% - Акцент5 2 3 4" xfId="1749"/>
    <cellStyle name="40% - Акцент5 2 3 5" xfId="1750"/>
    <cellStyle name="40% - Акцент5 2 3 6" xfId="1751"/>
    <cellStyle name="40% - Акцент5 2 4" xfId="1752"/>
    <cellStyle name="40% - Акцент5 2 4 2" xfId="1753"/>
    <cellStyle name="40% - Акцент5 2 4 3" xfId="1754"/>
    <cellStyle name="40% - Акцент5 2 4 4" xfId="1755"/>
    <cellStyle name="40% - Акцент5 2 4 5" xfId="1756"/>
    <cellStyle name="40% - Акцент5 2 4 6" xfId="1757"/>
    <cellStyle name="40% - Акцент5 2 4 7" xfId="1758"/>
    <cellStyle name="40% - Акцент5 2 5" xfId="1759"/>
    <cellStyle name="40% - Акцент5 2 5 2" xfId="1760"/>
    <cellStyle name="40% - Акцент5 2 5 3" xfId="1761"/>
    <cellStyle name="40% - Акцент5 2 5 4" xfId="1762"/>
    <cellStyle name="40% - Акцент5 2 5 5" xfId="1763"/>
    <cellStyle name="40% - Акцент5 2 5 6" xfId="1764"/>
    <cellStyle name="40% - Акцент5 2 5 7" xfId="1765"/>
    <cellStyle name="40% - Акцент5 2 6" xfId="1766"/>
    <cellStyle name="40% - Акцент5 2 6 2" xfId="1767"/>
    <cellStyle name="40% - Акцент5 2 6 3" xfId="1768"/>
    <cellStyle name="40% - Акцент5 2 6 4" xfId="1769"/>
    <cellStyle name="40% - Акцент5 2 6 5" xfId="1770"/>
    <cellStyle name="40% - Акцент5 2 6 6" xfId="1771"/>
    <cellStyle name="40% - Акцент5 2 6 7" xfId="1772"/>
    <cellStyle name="40% - Акцент5 2 7" xfId="1773"/>
    <cellStyle name="40% - Акцент5 2 7 2" xfId="1774"/>
    <cellStyle name="40% - Акцент5 2 7 3" xfId="1775"/>
    <cellStyle name="40% - Акцент5 2 7 4" xfId="1776"/>
    <cellStyle name="40% - Акцент5 2 7 5" xfId="1777"/>
    <cellStyle name="40% - Акцент5 2 7 6" xfId="1778"/>
    <cellStyle name="40% - Акцент5 2 8" xfId="1779"/>
    <cellStyle name="40% - Акцент5 2 8 2" xfId="1780"/>
    <cellStyle name="40% - Акцент5 2 8 3" xfId="1781"/>
    <cellStyle name="40% - Акцент5 2 8 4" xfId="1782"/>
    <cellStyle name="40% - Акцент5 2 8 5" xfId="1783"/>
    <cellStyle name="40% - Акцент5 2 8 6" xfId="1784"/>
    <cellStyle name="40% - Акцент5 2 9" xfId="1785"/>
    <cellStyle name="40% - Акцент5 2 9 2" xfId="1786"/>
    <cellStyle name="40% - Акцент5 2 9 3" xfId="1787"/>
    <cellStyle name="40% - Акцент5 2 9 4" xfId="1788"/>
    <cellStyle name="40% - Акцент5 2 9 5" xfId="1789"/>
    <cellStyle name="40% - Акцент5 2 9 6" xfId="1790"/>
    <cellStyle name="40% - Акцент5 2_2355 Голубева" xfId="1791"/>
    <cellStyle name="40% - Акцент5 3" xfId="1792"/>
    <cellStyle name="40% - Акцент5 3 2" xfId="1793"/>
    <cellStyle name="40% - Акцент5 3 2 2" xfId="1794"/>
    <cellStyle name="40% - Акцент5 3 3" xfId="1795"/>
    <cellStyle name="40% - Акцент5 3 4" xfId="1796"/>
    <cellStyle name="40% - Акцент5 3 5" xfId="1797"/>
    <cellStyle name="40% - Акцент5 3 6" xfId="1798"/>
    <cellStyle name="40% - Акцент5 4" xfId="1799"/>
    <cellStyle name="40% - Акцент5 4 2" xfId="1800"/>
    <cellStyle name="40% - Акцент5 4 3" xfId="1801"/>
    <cellStyle name="40% - Акцент5 4 4" xfId="1802"/>
    <cellStyle name="40% - Акцент5 4 5" xfId="1803"/>
    <cellStyle name="40% - Акцент5 4 6" xfId="1804"/>
    <cellStyle name="40% - Акцент5 4 7" xfId="1805"/>
    <cellStyle name="40% - Акцент5 5" xfId="1806"/>
    <cellStyle name="40% - Акцент5 5 2" xfId="1807"/>
    <cellStyle name="40% - Акцент5 5 3" xfId="1808"/>
    <cellStyle name="40% - Акцент5 5 4" xfId="1809"/>
    <cellStyle name="40% - Акцент5 5 5" xfId="1810"/>
    <cellStyle name="40% - Акцент5 5 6" xfId="1811"/>
    <cellStyle name="40% - Акцент5 5 7" xfId="1812"/>
    <cellStyle name="40% - Акцент5 6" xfId="1813"/>
    <cellStyle name="40% - Акцент5 6 2" xfId="1814"/>
    <cellStyle name="40% - Акцент5 6 3" xfId="1815"/>
    <cellStyle name="40% - Акцент5 6 4" xfId="1816"/>
    <cellStyle name="40% - Акцент5 6 5" xfId="1817"/>
    <cellStyle name="40% - Акцент5 6 6" xfId="1818"/>
    <cellStyle name="40% - Акцент5 6 7" xfId="1819"/>
    <cellStyle name="40% - Акцент5 7" xfId="1820"/>
    <cellStyle name="40% - Акцент5 7 2" xfId="1821"/>
    <cellStyle name="40% - Акцент5 7 3" xfId="1822"/>
    <cellStyle name="40% - Акцент5 7 4" xfId="1823"/>
    <cellStyle name="40% - Акцент5 7 5" xfId="1824"/>
    <cellStyle name="40% - Акцент5 7 6" xfId="1825"/>
    <cellStyle name="40% - Акцент5 7 7" xfId="1826"/>
    <cellStyle name="40% - Акцент5 8" xfId="1827"/>
    <cellStyle name="40% - Акцент5 8 2" xfId="1828"/>
    <cellStyle name="40% - Акцент5 8 3" xfId="1829"/>
    <cellStyle name="40% - Акцент5 8 4" xfId="1830"/>
    <cellStyle name="40% - Акцент5 8 5" xfId="1831"/>
    <cellStyle name="40% - Акцент5 8 6" xfId="1832"/>
    <cellStyle name="40% - Акцент5 8 7" xfId="1833"/>
    <cellStyle name="40% - Акцент5 9" xfId="1834"/>
    <cellStyle name="40% - Акцент5 9 2" xfId="1835"/>
    <cellStyle name="40% - Акцент5 9 3" xfId="1836"/>
    <cellStyle name="40% - Акцент5 9 4" xfId="1837"/>
    <cellStyle name="40% - Акцент5 9 5" xfId="1838"/>
    <cellStyle name="40% - Акцент5 9 6" xfId="1839"/>
    <cellStyle name="40% - Акцент5 9 7" xfId="1840"/>
    <cellStyle name="40% - Акцент6 10" xfId="1841"/>
    <cellStyle name="40% - Акцент6 10 2" xfId="1842"/>
    <cellStyle name="40% - Акцент6 10 3" xfId="1843"/>
    <cellStyle name="40% - Акцент6 10 4" xfId="1844"/>
    <cellStyle name="40% - Акцент6 10 5" xfId="1845"/>
    <cellStyle name="40% - Акцент6 10 6" xfId="1846"/>
    <cellStyle name="40% - Акцент6 11" xfId="1847"/>
    <cellStyle name="40% - Акцент6 11 2" xfId="1848"/>
    <cellStyle name="40% - Акцент6 11 3" xfId="1849"/>
    <cellStyle name="40% - Акцент6 11 4" xfId="1850"/>
    <cellStyle name="40% - Акцент6 11 5" xfId="1851"/>
    <cellStyle name="40% - Акцент6 11 6" xfId="1852"/>
    <cellStyle name="40% - Акцент6 12" xfId="1853"/>
    <cellStyle name="40% - Акцент6 12 2" xfId="1854"/>
    <cellStyle name="40% - Акцент6 12 3" xfId="1855"/>
    <cellStyle name="40% - Акцент6 12 4" xfId="1856"/>
    <cellStyle name="40% - Акцент6 12 5" xfId="1857"/>
    <cellStyle name="40% - Акцент6 12 6" xfId="1858"/>
    <cellStyle name="40% - Акцент6 13" xfId="1859"/>
    <cellStyle name="40% - Акцент6 13 2" xfId="1860"/>
    <cellStyle name="40% - Акцент6 13 3" xfId="1861"/>
    <cellStyle name="40% - Акцент6 13 4" xfId="1862"/>
    <cellStyle name="40% - Акцент6 13 5" xfId="1863"/>
    <cellStyle name="40% - Акцент6 13 6" xfId="1864"/>
    <cellStyle name="40% - Акцент6 14" xfId="1865"/>
    <cellStyle name="40% - Акцент6 14 2" xfId="1866"/>
    <cellStyle name="40% - Акцент6 14 3" xfId="1867"/>
    <cellStyle name="40% - Акцент6 14 4" xfId="1868"/>
    <cellStyle name="40% - Акцент6 14 5" xfId="1869"/>
    <cellStyle name="40% - Акцент6 14 6" xfId="1870"/>
    <cellStyle name="40% - Акцент6 15" xfId="1871"/>
    <cellStyle name="40% - Акцент6 15 2" xfId="1872"/>
    <cellStyle name="40% - Акцент6 15 3" xfId="1873"/>
    <cellStyle name="40% - Акцент6 15 4" xfId="1874"/>
    <cellStyle name="40% - Акцент6 15 5" xfId="1875"/>
    <cellStyle name="40% - Акцент6 15 6" xfId="1876"/>
    <cellStyle name="40% - Акцент6 2" xfId="1877"/>
    <cellStyle name="40% - Акцент6 2 10" xfId="1878"/>
    <cellStyle name="40% - Акцент6 2 10 2" xfId="1879"/>
    <cellStyle name="40% - Акцент6 2 10 3" xfId="1880"/>
    <cellStyle name="40% - Акцент6 2 10 4" xfId="1881"/>
    <cellStyle name="40% - Акцент6 2 10 5" xfId="1882"/>
    <cellStyle name="40% - Акцент6 2 10 6" xfId="1883"/>
    <cellStyle name="40% - Акцент6 2 11" xfId="1884"/>
    <cellStyle name="40% - Акцент6 2 11 2" xfId="1885"/>
    <cellStyle name="40% - Акцент6 2 11 3" xfId="1886"/>
    <cellStyle name="40% - Акцент6 2 11 4" xfId="1887"/>
    <cellStyle name="40% - Акцент6 2 11 5" xfId="1888"/>
    <cellStyle name="40% - Акцент6 2 11 6" xfId="1889"/>
    <cellStyle name="40% - Акцент6 2 12" xfId="1890"/>
    <cellStyle name="40% - Акцент6 2 12 2" xfId="1891"/>
    <cellStyle name="40% - Акцент6 2 12 3" xfId="1892"/>
    <cellStyle name="40% - Акцент6 2 12 4" xfId="1893"/>
    <cellStyle name="40% - Акцент6 2 12 5" xfId="1894"/>
    <cellStyle name="40% - Акцент6 2 12 6" xfId="1895"/>
    <cellStyle name="40% - Акцент6 2 13" xfId="1896"/>
    <cellStyle name="40% - Акцент6 2 14" xfId="1897"/>
    <cellStyle name="40% - Акцент6 2 15" xfId="1898"/>
    <cellStyle name="40% - Акцент6 2 16" xfId="1899"/>
    <cellStyle name="40% - Акцент6 2 17" xfId="1900"/>
    <cellStyle name="40% - Акцент6 2 2" xfId="1901"/>
    <cellStyle name="40% - Акцент6 2 2 2" xfId="1902"/>
    <cellStyle name="40% - Акцент6 2 2 3" xfId="1903"/>
    <cellStyle name="40% - Акцент6 2 2 3 2" xfId="1904"/>
    <cellStyle name="40% - Акцент6 2 2 4" xfId="1905"/>
    <cellStyle name="40% - Акцент6 2 2 5" xfId="1906"/>
    <cellStyle name="40% - Акцент6 2 2 6" xfId="1907"/>
    <cellStyle name="40% - Акцент6 2 3" xfId="1908"/>
    <cellStyle name="40% - Акцент6 2 3 2" xfId="1909"/>
    <cellStyle name="40% - Акцент6 2 3 2 2" xfId="1910"/>
    <cellStyle name="40% - Акцент6 2 3 3" xfId="1911"/>
    <cellStyle name="40% - Акцент6 2 3 4" xfId="1912"/>
    <cellStyle name="40% - Акцент6 2 3 5" xfId="1913"/>
    <cellStyle name="40% - Акцент6 2 3 6" xfId="1914"/>
    <cellStyle name="40% - Акцент6 2 4" xfId="1915"/>
    <cellStyle name="40% - Акцент6 2 4 2" xfId="1916"/>
    <cellStyle name="40% - Акцент6 2 4 3" xfId="1917"/>
    <cellStyle name="40% - Акцент6 2 4 4" xfId="1918"/>
    <cellStyle name="40% - Акцент6 2 4 5" xfId="1919"/>
    <cellStyle name="40% - Акцент6 2 4 6" xfId="1920"/>
    <cellStyle name="40% - Акцент6 2 4 7" xfId="1921"/>
    <cellStyle name="40% - Акцент6 2 5" xfId="1922"/>
    <cellStyle name="40% - Акцент6 2 5 2" xfId="1923"/>
    <cellStyle name="40% - Акцент6 2 5 3" xfId="1924"/>
    <cellStyle name="40% - Акцент6 2 5 4" xfId="1925"/>
    <cellStyle name="40% - Акцент6 2 5 5" xfId="1926"/>
    <cellStyle name="40% - Акцент6 2 5 6" xfId="1927"/>
    <cellStyle name="40% - Акцент6 2 5 7" xfId="1928"/>
    <cellStyle name="40% - Акцент6 2 6" xfId="1929"/>
    <cellStyle name="40% - Акцент6 2 6 2" xfId="1930"/>
    <cellStyle name="40% - Акцент6 2 6 3" xfId="1931"/>
    <cellStyle name="40% - Акцент6 2 6 4" xfId="1932"/>
    <cellStyle name="40% - Акцент6 2 6 5" xfId="1933"/>
    <cellStyle name="40% - Акцент6 2 6 6" xfId="1934"/>
    <cellStyle name="40% - Акцент6 2 6 7" xfId="1935"/>
    <cellStyle name="40% - Акцент6 2 7" xfId="1936"/>
    <cellStyle name="40% - Акцент6 2 7 2" xfId="1937"/>
    <cellStyle name="40% - Акцент6 2 7 3" xfId="1938"/>
    <cellStyle name="40% - Акцент6 2 7 4" xfId="1939"/>
    <cellStyle name="40% - Акцент6 2 7 5" xfId="1940"/>
    <cellStyle name="40% - Акцент6 2 7 6" xfId="1941"/>
    <cellStyle name="40% - Акцент6 2 8" xfId="1942"/>
    <cellStyle name="40% - Акцент6 2 8 2" xfId="1943"/>
    <cellStyle name="40% - Акцент6 2 8 3" xfId="1944"/>
    <cellStyle name="40% - Акцент6 2 8 4" xfId="1945"/>
    <cellStyle name="40% - Акцент6 2 8 5" xfId="1946"/>
    <cellStyle name="40% - Акцент6 2 8 6" xfId="1947"/>
    <cellStyle name="40% - Акцент6 2 9" xfId="1948"/>
    <cellStyle name="40% - Акцент6 2 9 2" xfId="1949"/>
    <cellStyle name="40% - Акцент6 2 9 3" xfId="1950"/>
    <cellStyle name="40% - Акцент6 2 9 4" xfId="1951"/>
    <cellStyle name="40% - Акцент6 2 9 5" xfId="1952"/>
    <cellStyle name="40% - Акцент6 2 9 6" xfId="1953"/>
    <cellStyle name="40% - Акцент6 2_2355 Голубева" xfId="1954"/>
    <cellStyle name="40% - Акцент6 3" xfId="1955"/>
    <cellStyle name="40% - Акцент6 3 2" xfId="1956"/>
    <cellStyle name="40% - Акцент6 3 2 2" xfId="1957"/>
    <cellStyle name="40% - Акцент6 3 3" xfId="1958"/>
    <cellStyle name="40% - Акцент6 3 4" xfId="1959"/>
    <cellStyle name="40% - Акцент6 3 5" xfId="1960"/>
    <cellStyle name="40% - Акцент6 3 6" xfId="1961"/>
    <cellStyle name="40% - Акцент6 4" xfId="1962"/>
    <cellStyle name="40% - Акцент6 4 2" xfId="1963"/>
    <cellStyle name="40% - Акцент6 4 3" xfId="1964"/>
    <cellStyle name="40% - Акцент6 4 4" xfId="1965"/>
    <cellStyle name="40% - Акцент6 4 5" xfId="1966"/>
    <cellStyle name="40% - Акцент6 4 6" xfId="1967"/>
    <cellStyle name="40% - Акцент6 4 7" xfId="1968"/>
    <cellStyle name="40% - Акцент6 5" xfId="1969"/>
    <cellStyle name="40% - Акцент6 5 2" xfId="1970"/>
    <cellStyle name="40% - Акцент6 5 3" xfId="1971"/>
    <cellStyle name="40% - Акцент6 5 4" xfId="1972"/>
    <cellStyle name="40% - Акцент6 5 5" xfId="1973"/>
    <cellStyle name="40% - Акцент6 5 6" xfId="1974"/>
    <cellStyle name="40% - Акцент6 5 7" xfId="1975"/>
    <cellStyle name="40% - Акцент6 6" xfId="1976"/>
    <cellStyle name="40% - Акцент6 6 2" xfId="1977"/>
    <cellStyle name="40% - Акцент6 6 3" xfId="1978"/>
    <cellStyle name="40% - Акцент6 6 4" xfId="1979"/>
    <cellStyle name="40% - Акцент6 6 5" xfId="1980"/>
    <cellStyle name="40% - Акцент6 6 6" xfId="1981"/>
    <cellStyle name="40% - Акцент6 6 7" xfId="1982"/>
    <cellStyle name="40% - Акцент6 7" xfId="1983"/>
    <cellStyle name="40% - Акцент6 7 2" xfId="1984"/>
    <cellStyle name="40% - Акцент6 7 3" xfId="1985"/>
    <cellStyle name="40% - Акцент6 7 4" xfId="1986"/>
    <cellStyle name="40% - Акцент6 7 5" xfId="1987"/>
    <cellStyle name="40% - Акцент6 7 6" xfId="1988"/>
    <cellStyle name="40% - Акцент6 7 7" xfId="1989"/>
    <cellStyle name="40% - Акцент6 8" xfId="1990"/>
    <cellStyle name="40% - Акцент6 8 2" xfId="1991"/>
    <cellStyle name="40% - Акцент6 8 3" xfId="1992"/>
    <cellStyle name="40% - Акцент6 8 4" xfId="1993"/>
    <cellStyle name="40% - Акцент6 8 5" xfId="1994"/>
    <cellStyle name="40% - Акцент6 8 6" xfId="1995"/>
    <cellStyle name="40% - Акцент6 8 7" xfId="1996"/>
    <cellStyle name="40% - Акцент6 9" xfId="1997"/>
    <cellStyle name="40% - Акцент6 9 2" xfId="1998"/>
    <cellStyle name="40% - Акцент6 9 3" xfId="1999"/>
    <cellStyle name="40% - Акцент6 9 4" xfId="2000"/>
    <cellStyle name="40% - Акцент6 9 5" xfId="2001"/>
    <cellStyle name="40% - Акцент6 9 6" xfId="2002"/>
    <cellStyle name="40% - Акцент6 9 7" xfId="2003"/>
    <cellStyle name="60% - Акцент1 10" xfId="2004"/>
    <cellStyle name="60% - Акцент1 11" xfId="2005"/>
    <cellStyle name="60% - Акцент1 12" xfId="2006"/>
    <cellStyle name="60% - Акцент1 13" xfId="2007"/>
    <cellStyle name="60% - Акцент1 14" xfId="2008"/>
    <cellStyle name="60% - Акцент1 15" xfId="2009"/>
    <cellStyle name="60% - Акцент1 2" xfId="2010"/>
    <cellStyle name="60% - Акцент1 2 10" xfId="2011"/>
    <cellStyle name="60% - Акцент1 2 11" xfId="2012"/>
    <cellStyle name="60% - Акцент1 2 12" xfId="2013"/>
    <cellStyle name="60% - Акцент1 2 2" xfId="2014"/>
    <cellStyle name="60% - Акцент1 2 2 2" xfId="2015"/>
    <cellStyle name="60% - Акцент1 2 3" xfId="2016"/>
    <cellStyle name="60% - Акцент1 2 3 2" xfId="2017"/>
    <cellStyle name="60% - Акцент1 2 4" xfId="2018"/>
    <cellStyle name="60% - Акцент1 2 4 2" xfId="2019"/>
    <cellStyle name="60% - Акцент1 2 5" xfId="2020"/>
    <cellStyle name="60% - Акцент1 2 5 2" xfId="2021"/>
    <cellStyle name="60% - Акцент1 2 6" xfId="2022"/>
    <cellStyle name="60% - Акцент1 2 6 2" xfId="2023"/>
    <cellStyle name="60% - Акцент1 2 7" xfId="2024"/>
    <cellStyle name="60% - Акцент1 2 8" xfId="2025"/>
    <cellStyle name="60% - Акцент1 2 9" xfId="2026"/>
    <cellStyle name="60% - Акцент1 3" xfId="2027"/>
    <cellStyle name="60% - Акцент1 3 2" xfId="2028"/>
    <cellStyle name="60% - Акцент1 4" xfId="2029"/>
    <cellStyle name="60% - Акцент1 5" xfId="2030"/>
    <cellStyle name="60% - Акцент1 6" xfId="2031"/>
    <cellStyle name="60% - Акцент1 7" xfId="2032"/>
    <cellStyle name="60% - Акцент1 8" xfId="2033"/>
    <cellStyle name="60% - Акцент1 9" xfId="2034"/>
    <cellStyle name="60% - Акцент2 10" xfId="2035"/>
    <cellStyle name="60% - Акцент2 11" xfId="2036"/>
    <cellStyle name="60% - Акцент2 12" xfId="2037"/>
    <cellStyle name="60% - Акцент2 13" xfId="2038"/>
    <cellStyle name="60% - Акцент2 14" xfId="2039"/>
    <cellStyle name="60% - Акцент2 15" xfId="2040"/>
    <cellStyle name="60% - Акцент2 2" xfId="2041"/>
    <cellStyle name="60% - Акцент2 2 10" xfId="2042"/>
    <cellStyle name="60% - Акцент2 2 11" xfId="2043"/>
    <cellStyle name="60% - Акцент2 2 12" xfId="2044"/>
    <cellStyle name="60% - Акцент2 2 2" xfId="2045"/>
    <cellStyle name="60% - Акцент2 2 2 2" xfId="2046"/>
    <cellStyle name="60% - Акцент2 2 3" xfId="2047"/>
    <cellStyle name="60% - Акцент2 2 3 2" xfId="2048"/>
    <cellStyle name="60% - Акцент2 2 4" xfId="2049"/>
    <cellStyle name="60% - Акцент2 2 4 2" xfId="2050"/>
    <cellStyle name="60% - Акцент2 2 5" xfId="2051"/>
    <cellStyle name="60% - Акцент2 2 5 2" xfId="2052"/>
    <cellStyle name="60% - Акцент2 2 6" xfId="2053"/>
    <cellStyle name="60% - Акцент2 2 6 2" xfId="2054"/>
    <cellStyle name="60% - Акцент2 2 7" xfId="2055"/>
    <cellStyle name="60% - Акцент2 2 8" xfId="2056"/>
    <cellStyle name="60% - Акцент2 2 9" xfId="2057"/>
    <cellStyle name="60% - Акцент2 3" xfId="2058"/>
    <cellStyle name="60% - Акцент2 3 2" xfId="2059"/>
    <cellStyle name="60% - Акцент2 4" xfId="2060"/>
    <cellStyle name="60% - Акцент2 5" xfId="2061"/>
    <cellStyle name="60% - Акцент2 6" xfId="2062"/>
    <cellStyle name="60% - Акцент2 7" xfId="2063"/>
    <cellStyle name="60% - Акцент2 8" xfId="2064"/>
    <cellStyle name="60% - Акцент2 9" xfId="2065"/>
    <cellStyle name="60% - Акцент3 10" xfId="2066"/>
    <cellStyle name="60% - Акцент3 11" xfId="2067"/>
    <cellStyle name="60% - Акцент3 12" xfId="2068"/>
    <cellStyle name="60% - Акцент3 13" xfId="2069"/>
    <cellStyle name="60% - Акцент3 14" xfId="2070"/>
    <cellStyle name="60% - Акцент3 15" xfId="2071"/>
    <cellStyle name="60% - Акцент3 2" xfId="2072"/>
    <cellStyle name="60% - Акцент3 2 10" xfId="2073"/>
    <cellStyle name="60% - Акцент3 2 11" xfId="2074"/>
    <cellStyle name="60% - Акцент3 2 12" xfId="2075"/>
    <cellStyle name="60% - Акцент3 2 2" xfId="2076"/>
    <cellStyle name="60% - Акцент3 2 2 2" xfId="2077"/>
    <cellStyle name="60% - Акцент3 2 3" xfId="2078"/>
    <cellStyle name="60% - Акцент3 2 3 2" xfId="2079"/>
    <cellStyle name="60% - Акцент3 2 4" xfId="2080"/>
    <cellStyle name="60% - Акцент3 2 4 2" xfId="2081"/>
    <cellStyle name="60% - Акцент3 2 5" xfId="2082"/>
    <cellStyle name="60% - Акцент3 2 5 2" xfId="2083"/>
    <cellStyle name="60% - Акцент3 2 6" xfId="2084"/>
    <cellStyle name="60% - Акцент3 2 6 2" xfId="2085"/>
    <cellStyle name="60% - Акцент3 2 7" xfId="2086"/>
    <cellStyle name="60% - Акцент3 2 8" xfId="2087"/>
    <cellStyle name="60% - Акцент3 2 9" xfId="2088"/>
    <cellStyle name="60% - Акцент3 3" xfId="2089"/>
    <cellStyle name="60% - Акцент3 3 2" xfId="2090"/>
    <cellStyle name="60% - Акцент3 4" xfId="2091"/>
    <cellStyle name="60% - Акцент3 5" xfId="2092"/>
    <cellStyle name="60% - Акцент3 6" xfId="2093"/>
    <cellStyle name="60% - Акцент3 7" xfId="2094"/>
    <cellStyle name="60% - Акцент3 8" xfId="2095"/>
    <cellStyle name="60% - Акцент3 9" xfId="2096"/>
    <cellStyle name="60% - Акцент4 10" xfId="2097"/>
    <cellStyle name="60% - Акцент4 11" xfId="2098"/>
    <cellStyle name="60% - Акцент4 12" xfId="2099"/>
    <cellStyle name="60% - Акцент4 13" xfId="2100"/>
    <cellStyle name="60% - Акцент4 14" xfId="2101"/>
    <cellStyle name="60% - Акцент4 15" xfId="2102"/>
    <cellStyle name="60% - Акцент4 2" xfId="2103"/>
    <cellStyle name="60% - Акцент4 2 10" xfId="2104"/>
    <cellStyle name="60% - Акцент4 2 11" xfId="2105"/>
    <cellStyle name="60% - Акцент4 2 12" xfId="2106"/>
    <cellStyle name="60% - Акцент4 2 2" xfId="2107"/>
    <cellStyle name="60% - Акцент4 2 2 2" xfId="2108"/>
    <cellStyle name="60% - Акцент4 2 3" xfId="2109"/>
    <cellStyle name="60% - Акцент4 2 3 2" xfId="2110"/>
    <cellStyle name="60% - Акцент4 2 4" xfId="2111"/>
    <cellStyle name="60% - Акцент4 2 4 2" xfId="2112"/>
    <cellStyle name="60% - Акцент4 2 5" xfId="2113"/>
    <cellStyle name="60% - Акцент4 2 5 2" xfId="2114"/>
    <cellStyle name="60% - Акцент4 2 6" xfId="2115"/>
    <cellStyle name="60% - Акцент4 2 6 2" xfId="2116"/>
    <cellStyle name="60% - Акцент4 2 7" xfId="2117"/>
    <cellStyle name="60% - Акцент4 2 8" xfId="2118"/>
    <cellStyle name="60% - Акцент4 2 9" xfId="2119"/>
    <cellStyle name="60% - Акцент4 3" xfId="2120"/>
    <cellStyle name="60% - Акцент4 3 2" xfId="2121"/>
    <cellStyle name="60% - Акцент4 4" xfId="2122"/>
    <cellStyle name="60% - Акцент4 5" xfId="2123"/>
    <cellStyle name="60% - Акцент4 6" xfId="2124"/>
    <cellStyle name="60% - Акцент4 7" xfId="2125"/>
    <cellStyle name="60% - Акцент4 8" xfId="2126"/>
    <cellStyle name="60% - Акцент4 9" xfId="2127"/>
    <cellStyle name="60% - Акцент5 10" xfId="2128"/>
    <cellStyle name="60% - Акцент5 11" xfId="2129"/>
    <cellStyle name="60% - Акцент5 12" xfId="2130"/>
    <cellStyle name="60% - Акцент5 13" xfId="2131"/>
    <cellStyle name="60% - Акцент5 14" xfId="2132"/>
    <cellStyle name="60% - Акцент5 15" xfId="2133"/>
    <cellStyle name="60% - Акцент5 2" xfId="2134"/>
    <cellStyle name="60% - Акцент5 2 10" xfId="2135"/>
    <cellStyle name="60% - Акцент5 2 11" xfId="2136"/>
    <cellStyle name="60% - Акцент5 2 12" xfId="2137"/>
    <cellStyle name="60% - Акцент5 2 2" xfId="2138"/>
    <cellStyle name="60% - Акцент5 2 2 2" xfId="2139"/>
    <cellStyle name="60% - Акцент5 2 3" xfId="2140"/>
    <cellStyle name="60% - Акцент5 2 3 2" xfId="2141"/>
    <cellStyle name="60% - Акцент5 2 4" xfId="2142"/>
    <cellStyle name="60% - Акцент5 2 4 2" xfId="2143"/>
    <cellStyle name="60% - Акцент5 2 5" xfId="2144"/>
    <cellStyle name="60% - Акцент5 2 5 2" xfId="2145"/>
    <cellStyle name="60% - Акцент5 2 6" xfId="2146"/>
    <cellStyle name="60% - Акцент5 2 6 2" xfId="2147"/>
    <cellStyle name="60% - Акцент5 2 7" xfId="2148"/>
    <cellStyle name="60% - Акцент5 2 8" xfId="2149"/>
    <cellStyle name="60% - Акцент5 2 9" xfId="2150"/>
    <cellStyle name="60% - Акцент5 3" xfId="2151"/>
    <cellStyle name="60% - Акцент5 3 2" xfId="2152"/>
    <cellStyle name="60% - Акцент5 4" xfId="2153"/>
    <cellStyle name="60% - Акцент5 5" xfId="2154"/>
    <cellStyle name="60% - Акцент5 6" xfId="2155"/>
    <cellStyle name="60% - Акцент5 7" xfId="2156"/>
    <cellStyle name="60% - Акцент5 8" xfId="2157"/>
    <cellStyle name="60% - Акцент5 9" xfId="2158"/>
    <cellStyle name="60% - Акцент6 10" xfId="2159"/>
    <cellStyle name="60% - Акцент6 11" xfId="2160"/>
    <cellStyle name="60% - Акцент6 12" xfId="2161"/>
    <cellStyle name="60% - Акцент6 13" xfId="2162"/>
    <cellStyle name="60% - Акцент6 14" xfId="2163"/>
    <cellStyle name="60% - Акцент6 15" xfId="2164"/>
    <cellStyle name="60% - Акцент6 2" xfId="2165"/>
    <cellStyle name="60% - Акцент6 2 10" xfId="2166"/>
    <cellStyle name="60% - Акцент6 2 11" xfId="2167"/>
    <cellStyle name="60% - Акцент6 2 12" xfId="2168"/>
    <cellStyle name="60% - Акцент6 2 2" xfId="2169"/>
    <cellStyle name="60% - Акцент6 2 2 2" xfId="2170"/>
    <cellStyle name="60% - Акцент6 2 3" xfId="2171"/>
    <cellStyle name="60% - Акцент6 2 3 2" xfId="2172"/>
    <cellStyle name="60% - Акцент6 2 4" xfId="2173"/>
    <cellStyle name="60% - Акцент6 2 4 2" xfId="2174"/>
    <cellStyle name="60% - Акцент6 2 5" xfId="2175"/>
    <cellStyle name="60% - Акцент6 2 5 2" xfId="2176"/>
    <cellStyle name="60% - Акцент6 2 6" xfId="2177"/>
    <cellStyle name="60% - Акцент6 2 6 2" xfId="2178"/>
    <cellStyle name="60% - Акцент6 2 7" xfId="2179"/>
    <cellStyle name="60% - Акцент6 2 8" xfId="2180"/>
    <cellStyle name="60% - Акцент6 2 9" xfId="2181"/>
    <cellStyle name="60% - Акцент6 3" xfId="2182"/>
    <cellStyle name="60% - Акцент6 3 2" xfId="2183"/>
    <cellStyle name="60% - Акцент6 4" xfId="2184"/>
    <cellStyle name="60% - Акцент6 5" xfId="2185"/>
    <cellStyle name="60% - Акцент6 6" xfId="2186"/>
    <cellStyle name="60% - Акцент6 7" xfId="2187"/>
    <cellStyle name="60% - Акцент6 8" xfId="2188"/>
    <cellStyle name="60% - Акцент6 9" xfId="2189"/>
    <cellStyle name="Accent1" xfId="2190"/>
    <cellStyle name="Accent1 - 20%" xfId="2191"/>
    <cellStyle name="Accent1 - 20% 2" xfId="2192"/>
    <cellStyle name="Accent1 - 40%" xfId="2193"/>
    <cellStyle name="Accent1 - 40% 2" xfId="2194"/>
    <cellStyle name="Accent1 - 60%" xfId="2195"/>
    <cellStyle name="Accent1 - 60% 2" xfId="2196"/>
    <cellStyle name="Accent2" xfId="2197"/>
    <cellStyle name="Accent2 - 20%" xfId="2198"/>
    <cellStyle name="Accent2 - 20% 2" xfId="2199"/>
    <cellStyle name="Accent2 - 40%" xfId="2200"/>
    <cellStyle name="Accent2 - 40% 2" xfId="2201"/>
    <cellStyle name="Accent2 - 60%" xfId="2202"/>
    <cellStyle name="Accent2 - 60% 2" xfId="2203"/>
    <cellStyle name="Accent3" xfId="2204"/>
    <cellStyle name="Accent3 - 20%" xfId="2205"/>
    <cellStyle name="Accent3 - 20% 2" xfId="2206"/>
    <cellStyle name="Accent3 - 40%" xfId="2207"/>
    <cellStyle name="Accent3 - 40% 2" xfId="2208"/>
    <cellStyle name="Accent3 - 60%" xfId="2209"/>
    <cellStyle name="Accent3 - 60% 2" xfId="2210"/>
    <cellStyle name="Accent4" xfId="2211"/>
    <cellStyle name="Accent4 - 20%" xfId="2212"/>
    <cellStyle name="Accent4 - 20% 2" xfId="2213"/>
    <cellStyle name="Accent4 - 40%" xfId="2214"/>
    <cellStyle name="Accent4 - 40% 2" xfId="2215"/>
    <cellStyle name="Accent4 - 60%" xfId="2216"/>
    <cellStyle name="Accent4 - 60% 2" xfId="2217"/>
    <cellStyle name="Accent5" xfId="2218"/>
    <cellStyle name="Accent5 - 20%" xfId="2219"/>
    <cellStyle name="Accent5 - 20% 2" xfId="2220"/>
    <cellStyle name="Accent5 - 40%" xfId="2221"/>
    <cellStyle name="Accent5 - 60%" xfId="2222"/>
    <cellStyle name="Accent5 - 60% 2" xfId="2223"/>
    <cellStyle name="Accent6" xfId="2224"/>
    <cellStyle name="Accent6 - 20%" xfId="2225"/>
    <cellStyle name="Accent6 - 40%" xfId="2226"/>
    <cellStyle name="Accent6 - 40% 2" xfId="2227"/>
    <cellStyle name="Accent6 - 60%" xfId="2228"/>
    <cellStyle name="Accent6 - 60% 2" xfId="2229"/>
    <cellStyle name="account" xfId="2230"/>
    <cellStyle name="Accounting" xfId="2231"/>
    <cellStyle name="Ăčďĺđńńűëęŕ" xfId="2232"/>
    <cellStyle name="Ăčďĺđńńűëęŕ 2" xfId="2233"/>
    <cellStyle name="Áĺççŕůčňíűé" xfId="2234"/>
    <cellStyle name="Äĺíĺćíűé [0]_(ňŕá 3č)" xfId="2235"/>
    <cellStyle name="Äĺíĺćíűé_(ňŕá 3č)" xfId="2236"/>
    <cellStyle name="Anna" xfId="2237"/>
    <cellStyle name="AP_AR_UPS" xfId="2238"/>
    <cellStyle name="BackGround_General" xfId="2239"/>
    <cellStyle name="Bad" xfId="2240"/>
    <cellStyle name="blank" xfId="2241"/>
    <cellStyle name="Blue_Calculation" xfId="2242"/>
    <cellStyle name="Calculation" xfId="2243"/>
    <cellStyle name="Check" xfId="2244"/>
    <cellStyle name="Check Cell" xfId="2245"/>
    <cellStyle name="Comma [0]_irl tel sep5" xfId="2246"/>
    <cellStyle name="Comma 2" xfId="2247"/>
    <cellStyle name="Comma 3" xfId="2248"/>
    <cellStyle name="Comma_irl tel sep5" xfId="2249"/>
    <cellStyle name="Comma0" xfId="2250"/>
    <cellStyle name="Çŕůčňíűé" xfId="2251"/>
    <cellStyle name="Currency [0]" xfId="2252"/>
    <cellStyle name="Currency [0] 2" xfId="2253"/>
    <cellStyle name="Currency [0] 3" xfId="2254"/>
    <cellStyle name="Currency [0] 4" xfId="2255"/>
    <cellStyle name="Currency [0]_irl tel sep5" xfId="2256"/>
    <cellStyle name="Currency_irl tel sep5" xfId="2257"/>
    <cellStyle name="Currency0" xfId="2258"/>
    <cellStyle name="Date" xfId="2259"/>
    <cellStyle name="date 2" xfId="2260"/>
    <cellStyle name="date 3" xfId="2261"/>
    <cellStyle name="Dates" xfId="2262"/>
    <cellStyle name="Dates 2" xfId="2263"/>
    <cellStyle name="Dezimal [0]_Compiling Utility Macros" xfId="2264"/>
    <cellStyle name="Dezimal_Compiling Utility Macros" xfId="2265"/>
    <cellStyle name="E-mail" xfId="2266"/>
    <cellStyle name="E-mail 2" xfId="2267"/>
    <cellStyle name="Emphasis 1" xfId="2268"/>
    <cellStyle name="Emphasis 1 2" xfId="2269"/>
    <cellStyle name="Emphasis 2" xfId="2270"/>
    <cellStyle name="Emphasis 2 2" xfId="2271"/>
    <cellStyle name="Emphasis 3" xfId="2272"/>
    <cellStyle name="Euro" xfId="2273"/>
    <cellStyle name="Euro 2" xfId="2274"/>
    <cellStyle name="Excel Built-in Normal" xfId="2275"/>
    <cellStyle name="Excel Built-in Normal 2" xfId="2276"/>
    <cellStyle name="Excel Built-in Normal 3" xfId="2277"/>
    <cellStyle name="Excel Built-in Normal 4" xfId="2278"/>
    <cellStyle name="Excel Built-in Normal 5" xfId="2279"/>
    <cellStyle name="Excel Built-in Normal 6" xfId="2280"/>
    <cellStyle name="Fixed" xfId="2281"/>
    <cellStyle name="Footnotes" xfId="2282"/>
    <cellStyle name="General_Ledger" xfId="2283"/>
    <cellStyle name="Good" xfId="2284"/>
    <cellStyle name="Heading" xfId="2285"/>
    <cellStyle name="Heading 1" xfId="2286"/>
    <cellStyle name="Heading 2" xfId="2287"/>
    <cellStyle name="Heading 3" xfId="2288"/>
    <cellStyle name="Heading 4" xfId="2289"/>
    <cellStyle name="Heading 5" xfId="2290"/>
    <cellStyle name="Heading2" xfId="2291"/>
    <cellStyle name="Heading2 2" xfId="2292"/>
    <cellStyle name="Hidden" xfId="2293"/>
    <cellStyle name="Îáű÷íűé__FES" xfId="2294"/>
    <cellStyle name="Îňęđűâŕâřŕ˙ń˙ ăčďĺđńńűëęŕ" xfId="2295"/>
    <cellStyle name="Îňęđűâŕâřŕ˙ń˙ ăčďĺđńńűëęŕ 2" xfId="2296"/>
    <cellStyle name="Input" xfId="2297"/>
    <cellStyle name="Inputs" xfId="2298"/>
    <cellStyle name="Inputs (const)" xfId="2299"/>
    <cellStyle name="Inputs Co" xfId="2300"/>
    <cellStyle name="Just_Table" xfId="2301"/>
    <cellStyle name="LeftTitle" xfId="2302"/>
    <cellStyle name="Linked Cell" xfId="2303"/>
    <cellStyle name="Neutral" xfId="2304"/>
    <cellStyle name="No_Input" xfId="2305"/>
    <cellStyle name="Normal 2" xfId="2306"/>
    <cellStyle name="Normal 2 2" xfId="2307"/>
    <cellStyle name="Normal 3" xfId="2308"/>
    <cellStyle name="Normal 3 2" xfId="2309"/>
    <cellStyle name="Normal 3 2 2" xfId="2310"/>
    <cellStyle name="Normal 3 3" xfId="2311"/>
    <cellStyle name="Normal 3 4" xfId="2312"/>
    <cellStyle name="Normal 4" xfId="2313"/>
    <cellStyle name="Normal 4 2" xfId="2314"/>
    <cellStyle name="Normal 5" xfId="2315"/>
    <cellStyle name="Normal 5 2" xfId="2316"/>
    <cellStyle name="Normal 5 3" xfId="2317"/>
    <cellStyle name="Normal 6" xfId="2318"/>
    <cellStyle name="Normal 7" xfId="2319"/>
    <cellStyle name="Normal_38" xfId="2320"/>
    <cellStyle name="Normal1" xfId="2321"/>
    <cellStyle name="Normal1 2" xfId="2322"/>
    <cellStyle name="normбlnм_laroux" xfId="2323"/>
    <cellStyle name="Note" xfId="2324"/>
    <cellStyle name="Note 2" xfId="2325"/>
    <cellStyle name="Note 2 2" xfId="2326"/>
    <cellStyle name="Note 2 2 2" xfId="2327"/>
    <cellStyle name="Note 2 3" xfId="2328"/>
    <cellStyle name="Note 3" xfId="2329"/>
    <cellStyle name="Note 3 2" xfId="2330"/>
    <cellStyle name="Note 3 3" xfId="2331"/>
    <cellStyle name="Note 4" xfId="2332"/>
    <cellStyle name="Note 4 2" xfId="2333"/>
    <cellStyle name="Ôčíŕíńîâűé [0]_(ňŕá 3č)" xfId="2334"/>
    <cellStyle name="Ôčíŕíńîâűé_(ňŕá 3č)" xfId="2335"/>
    <cellStyle name="Output" xfId="2336"/>
    <cellStyle name="PageHeading" xfId="2337"/>
    <cellStyle name="Percent 2" xfId="2338"/>
    <cellStyle name="Percent 2 2" xfId="2339"/>
    <cellStyle name="Percent 3" xfId="2340"/>
    <cellStyle name="Percent 3 2" xfId="2341"/>
    <cellStyle name="Percent 3 2 2" xfId="2342"/>
    <cellStyle name="Percent 3 2 2 2" xfId="2343"/>
    <cellStyle name="Percent 3 2 3" xfId="2344"/>
    <cellStyle name="Percent 3 2 4" xfId="2345"/>
    <cellStyle name="Percent 3 2 5" xfId="2346"/>
    <cellStyle name="Percent 3 3" xfId="2347"/>
    <cellStyle name="Percent 3 3 2" xfId="2348"/>
    <cellStyle name="Percent 3 4" xfId="2349"/>
    <cellStyle name="Percent 3 5" xfId="2350"/>
    <cellStyle name="Percent 3 6" xfId="2351"/>
    <cellStyle name="Percent 4" xfId="2352"/>
    <cellStyle name="Percent 6" xfId="2353"/>
    <cellStyle name="Percent 6 2" xfId="2354"/>
    <cellStyle name="Price_Body" xfId="2355"/>
    <cellStyle name="QTitle" xfId="2356"/>
    <cellStyle name="range" xfId="2357"/>
    <cellStyle name="SAPBEXaggData" xfId="2358"/>
    <cellStyle name="SAPBEXaggData 2" xfId="2359"/>
    <cellStyle name="SAPBEXaggData 2 2" xfId="2360"/>
    <cellStyle name="SAPBEXaggData 3" xfId="2361"/>
    <cellStyle name="SAPBEXaggData 3 2" xfId="2362"/>
    <cellStyle name="SAPBEXaggData 4" xfId="2363"/>
    <cellStyle name="SAPBEXaggDataEmph" xfId="2364"/>
    <cellStyle name="SAPBEXaggDataEmph 2" xfId="2365"/>
    <cellStyle name="SAPBEXaggDataEmph 2 2" xfId="2366"/>
    <cellStyle name="SAPBEXaggDataEmph 3" xfId="2367"/>
    <cellStyle name="SAPBEXaggDataEmph 3 2" xfId="2368"/>
    <cellStyle name="SAPBEXaggDataEmph 4" xfId="2369"/>
    <cellStyle name="SAPBEXaggItem" xfId="2370"/>
    <cellStyle name="SAPBEXaggItem 2" xfId="2371"/>
    <cellStyle name="SAPBEXaggItem 2 2" xfId="2372"/>
    <cellStyle name="SAPBEXaggItem 3" xfId="2373"/>
    <cellStyle name="SAPBEXaggItem 3 2" xfId="2374"/>
    <cellStyle name="SAPBEXaggItem 4" xfId="2375"/>
    <cellStyle name="SAPBEXaggItemX" xfId="2376"/>
    <cellStyle name="SAPBEXaggItemX 2" xfId="2377"/>
    <cellStyle name="SAPBEXaggItemX 2 2" xfId="2378"/>
    <cellStyle name="SAPBEXaggItemX 3" xfId="2379"/>
    <cellStyle name="SAPBEXaggItemX 3 2" xfId="2380"/>
    <cellStyle name="SAPBEXaggItemX 4" xfId="2381"/>
    <cellStyle name="SAPBEXchaText" xfId="2382"/>
    <cellStyle name="SAPBEXchaText 2" xfId="2383"/>
    <cellStyle name="SAPBEXchaText 3" xfId="2384"/>
    <cellStyle name="SAPBEXchaText 4" xfId="2385"/>
    <cellStyle name="SAPBEXexcBad7" xfId="2386"/>
    <cellStyle name="SAPBEXexcBad7 2" xfId="2387"/>
    <cellStyle name="SAPBEXexcBad7 2 2" xfId="2388"/>
    <cellStyle name="SAPBEXexcBad7 3" xfId="2389"/>
    <cellStyle name="SAPBEXexcBad7 3 2" xfId="2390"/>
    <cellStyle name="SAPBEXexcBad7 4" xfId="2391"/>
    <cellStyle name="SAPBEXexcBad8" xfId="2392"/>
    <cellStyle name="SAPBEXexcBad8 2" xfId="2393"/>
    <cellStyle name="SAPBEXexcBad8 2 2" xfId="2394"/>
    <cellStyle name="SAPBEXexcBad8 3" xfId="2395"/>
    <cellStyle name="SAPBEXexcBad8 3 2" xfId="2396"/>
    <cellStyle name="SAPBEXexcBad8 4" xfId="2397"/>
    <cellStyle name="SAPBEXexcBad9" xfId="2398"/>
    <cellStyle name="SAPBEXexcBad9 2" xfId="2399"/>
    <cellStyle name="SAPBEXexcBad9 2 2" xfId="2400"/>
    <cellStyle name="SAPBEXexcBad9 3" xfId="2401"/>
    <cellStyle name="SAPBEXexcBad9 3 2" xfId="2402"/>
    <cellStyle name="SAPBEXexcBad9 4" xfId="2403"/>
    <cellStyle name="SAPBEXexcCritical4" xfId="2404"/>
    <cellStyle name="SAPBEXexcCritical4 2" xfId="2405"/>
    <cellStyle name="SAPBEXexcCritical4 2 2" xfId="2406"/>
    <cellStyle name="SAPBEXexcCritical4 3" xfId="2407"/>
    <cellStyle name="SAPBEXexcCritical4 3 2" xfId="2408"/>
    <cellStyle name="SAPBEXexcCritical4 4" xfId="2409"/>
    <cellStyle name="SAPBEXexcCritical5" xfId="2410"/>
    <cellStyle name="SAPBEXexcCritical5 2" xfId="2411"/>
    <cellStyle name="SAPBEXexcCritical5 2 2" xfId="2412"/>
    <cellStyle name="SAPBEXexcCritical5 3" xfId="2413"/>
    <cellStyle name="SAPBEXexcCritical5 3 2" xfId="2414"/>
    <cellStyle name="SAPBEXexcCritical5 4" xfId="2415"/>
    <cellStyle name="SAPBEXexcCritical6" xfId="2416"/>
    <cellStyle name="SAPBEXexcCritical6 2" xfId="2417"/>
    <cellStyle name="SAPBEXexcCritical6 2 2" xfId="2418"/>
    <cellStyle name="SAPBEXexcCritical6 3" xfId="2419"/>
    <cellStyle name="SAPBEXexcCritical6 3 2" xfId="2420"/>
    <cellStyle name="SAPBEXexcCritical6 4" xfId="2421"/>
    <cellStyle name="SAPBEXexcGood1" xfId="2422"/>
    <cellStyle name="SAPBEXexcGood1 2" xfId="2423"/>
    <cellStyle name="SAPBEXexcGood1 2 2" xfId="2424"/>
    <cellStyle name="SAPBEXexcGood1 3" xfId="2425"/>
    <cellStyle name="SAPBEXexcGood1 3 2" xfId="2426"/>
    <cellStyle name="SAPBEXexcGood1 4" xfId="2427"/>
    <cellStyle name="SAPBEXexcGood2" xfId="2428"/>
    <cellStyle name="SAPBEXexcGood2 2" xfId="2429"/>
    <cellStyle name="SAPBEXexcGood2 2 2" xfId="2430"/>
    <cellStyle name="SAPBEXexcGood2 3" xfId="2431"/>
    <cellStyle name="SAPBEXexcGood2 3 2" xfId="2432"/>
    <cellStyle name="SAPBEXexcGood2 4" xfId="2433"/>
    <cellStyle name="SAPBEXexcGood3" xfId="2434"/>
    <cellStyle name="SAPBEXexcGood3 2" xfId="2435"/>
    <cellStyle name="SAPBEXexcGood3 2 2" xfId="2436"/>
    <cellStyle name="SAPBEXexcGood3 3" xfId="2437"/>
    <cellStyle name="SAPBEXexcGood3 3 2" xfId="2438"/>
    <cellStyle name="SAPBEXexcGood3 4" xfId="2439"/>
    <cellStyle name="SAPBEXfilterDrill" xfId="2440"/>
    <cellStyle name="SAPBEXfilterDrill 2" xfId="2441"/>
    <cellStyle name="SAPBEXfilterDrill 3" xfId="2442"/>
    <cellStyle name="SAPBEXfilterDrill 4" xfId="2443"/>
    <cellStyle name="SAPBEXfilterItem" xfId="2444"/>
    <cellStyle name="SAPBEXfilterItem 2" xfId="2445"/>
    <cellStyle name="SAPBEXfilterItem 3" xfId="2446"/>
    <cellStyle name="SAPBEXfilterItem 4" xfId="2447"/>
    <cellStyle name="SAPBEXfilterText" xfId="2448"/>
    <cellStyle name="SAPBEXfilterText 2" xfId="2449"/>
    <cellStyle name="SAPBEXfilterText 3" xfId="2450"/>
    <cellStyle name="SAPBEXformats" xfId="2451"/>
    <cellStyle name="SAPBEXformats 2" xfId="2452"/>
    <cellStyle name="SAPBEXformats 2 2" xfId="2453"/>
    <cellStyle name="SAPBEXformats 3" xfId="2454"/>
    <cellStyle name="SAPBEXformats 3 2" xfId="2455"/>
    <cellStyle name="SAPBEXformats 4" xfId="2456"/>
    <cellStyle name="SAPBEXheaderItem" xfId="2457"/>
    <cellStyle name="SAPBEXheaderItem 2" xfId="2458"/>
    <cellStyle name="SAPBEXheaderItem 3" xfId="2459"/>
    <cellStyle name="SAPBEXheaderItem 4" xfId="2460"/>
    <cellStyle name="SAPBEXheaderText" xfId="2461"/>
    <cellStyle name="SAPBEXheaderText 2" xfId="2462"/>
    <cellStyle name="SAPBEXheaderText 3" xfId="2463"/>
    <cellStyle name="SAPBEXheaderText 4" xfId="2464"/>
    <cellStyle name="SAPBEXHLevel0" xfId="2465"/>
    <cellStyle name="SAPBEXHLevel0 2" xfId="2466"/>
    <cellStyle name="SAPBEXHLevel0 2 2" xfId="2467"/>
    <cellStyle name="SAPBEXHLevel0 3" xfId="2468"/>
    <cellStyle name="SAPBEXHLevel0 3 2" xfId="2469"/>
    <cellStyle name="SAPBEXHLevel0 4" xfId="2470"/>
    <cellStyle name="SAPBEXHLevel0X" xfId="2471"/>
    <cellStyle name="SAPBEXHLevel0X 2" xfId="2472"/>
    <cellStyle name="SAPBEXHLevel0X 2 2" xfId="2473"/>
    <cellStyle name="SAPBEXHLevel0X 3" xfId="2474"/>
    <cellStyle name="SAPBEXHLevel0X 3 2" xfId="2475"/>
    <cellStyle name="SAPBEXHLevel0X 4" xfId="2476"/>
    <cellStyle name="SAPBEXHLevel1" xfId="2477"/>
    <cellStyle name="SAPBEXHLevel1 2" xfId="2478"/>
    <cellStyle name="SAPBEXHLevel1 2 2" xfId="2479"/>
    <cellStyle name="SAPBEXHLevel1 3" xfId="2480"/>
    <cellStyle name="SAPBEXHLevel1 3 2" xfId="2481"/>
    <cellStyle name="SAPBEXHLevel1 4" xfId="2482"/>
    <cellStyle name="SAPBEXHLevel1X" xfId="2483"/>
    <cellStyle name="SAPBEXHLevel1X 2" xfId="2484"/>
    <cellStyle name="SAPBEXHLevel1X 2 2" xfId="2485"/>
    <cellStyle name="SAPBEXHLevel1X 3" xfId="2486"/>
    <cellStyle name="SAPBEXHLevel1X 3 2" xfId="2487"/>
    <cellStyle name="SAPBEXHLevel1X 4" xfId="2488"/>
    <cellStyle name="SAPBEXHLevel2" xfId="2489"/>
    <cellStyle name="SAPBEXHLevel2 2" xfId="2490"/>
    <cellStyle name="SAPBEXHLevel2 2 2" xfId="2491"/>
    <cellStyle name="SAPBEXHLevel2 3" xfId="2492"/>
    <cellStyle name="SAPBEXHLevel2 3 2" xfId="2493"/>
    <cellStyle name="SAPBEXHLevel2 4" xfId="2494"/>
    <cellStyle name="SAPBEXHLevel2X" xfId="2495"/>
    <cellStyle name="SAPBEXHLevel2X 2" xfId="2496"/>
    <cellStyle name="SAPBEXHLevel2X 2 2" xfId="2497"/>
    <cellStyle name="SAPBEXHLevel2X 3" xfId="2498"/>
    <cellStyle name="SAPBEXHLevel2X 3 2" xfId="2499"/>
    <cellStyle name="SAPBEXHLevel2X 4" xfId="2500"/>
    <cellStyle name="SAPBEXHLevel3" xfId="2501"/>
    <cellStyle name="SAPBEXHLevel3 2" xfId="2502"/>
    <cellStyle name="SAPBEXHLevel3 2 2" xfId="2503"/>
    <cellStyle name="SAPBEXHLevel3 3" xfId="2504"/>
    <cellStyle name="SAPBEXHLevel3 3 2" xfId="2505"/>
    <cellStyle name="SAPBEXHLevel3 4" xfId="2506"/>
    <cellStyle name="SAPBEXHLevel3X" xfId="2507"/>
    <cellStyle name="SAPBEXHLevel3X 2" xfId="2508"/>
    <cellStyle name="SAPBEXHLevel3X 2 2" xfId="2509"/>
    <cellStyle name="SAPBEXHLevel3X 3" xfId="2510"/>
    <cellStyle name="SAPBEXHLevel3X 3 2" xfId="2511"/>
    <cellStyle name="SAPBEXHLevel3X 4" xfId="2512"/>
    <cellStyle name="SAPBEXinputData" xfId="2513"/>
    <cellStyle name="SAPBEXinputData 2" xfId="2514"/>
    <cellStyle name="SAPBEXinputData 3" xfId="2515"/>
    <cellStyle name="SAPBEXItemHeader" xfId="2516"/>
    <cellStyle name="SAPBEXresData" xfId="2517"/>
    <cellStyle name="SAPBEXresData 2" xfId="2518"/>
    <cellStyle name="SAPBEXresData 2 2" xfId="2519"/>
    <cellStyle name="SAPBEXresData 3" xfId="2520"/>
    <cellStyle name="SAPBEXresData 3 2" xfId="2521"/>
    <cellStyle name="SAPBEXresData 4" xfId="2522"/>
    <cellStyle name="SAPBEXresDataEmph" xfId="2523"/>
    <cellStyle name="SAPBEXresDataEmph 2" xfId="2524"/>
    <cellStyle name="SAPBEXresDataEmph 2 2" xfId="2525"/>
    <cellStyle name="SAPBEXresDataEmph 3" xfId="2526"/>
    <cellStyle name="SAPBEXresDataEmph 3 2" xfId="2527"/>
    <cellStyle name="SAPBEXresDataEmph 4" xfId="2528"/>
    <cellStyle name="SAPBEXresItem" xfId="2529"/>
    <cellStyle name="SAPBEXresItem 2" xfId="2530"/>
    <cellStyle name="SAPBEXresItem 2 2" xfId="2531"/>
    <cellStyle name="SAPBEXresItem 3" xfId="2532"/>
    <cellStyle name="SAPBEXresItem 3 2" xfId="2533"/>
    <cellStyle name="SAPBEXresItem 4" xfId="2534"/>
    <cellStyle name="SAPBEXresItemX" xfId="2535"/>
    <cellStyle name="SAPBEXresItemX 2" xfId="2536"/>
    <cellStyle name="SAPBEXresItemX 2 2" xfId="2537"/>
    <cellStyle name="SAPBEXresItemX 3" xfId="2538"/>
    <cellStyle name="SAPBEXresItemX 3 2" xfId="2539"/>
    <cellStyle name="SAPBEXresItemX 4" xfId="2540"/>
    <cellStyle name="SAPBEXstdData" xfId="2541"/>
    <cellStyle name="SAPBEXstdData 2" xfId="2542"/>
    <cellStyle name="SAPBEXstdData 2 2" xfId="2543"/>
    <cellStyle name="SAPBEXstdData 3" xfId="2544"/>
    <cellStyle name="SAPBEXstdData 3 2" xfId="2545"/>
    <cellStyle name="SAPBEXstdData 4" xfId="2546"/>
    <cellStyle name="SAPBEXstdDataEmph" xfId="2547"/>
    <cellStyle name="SAPBEXstdDataEmph 2" xfId="2548"/>
    <cellStyle name="SAPBEXstdDataEmph 2 2" xfId="2549"/>
    <cellStyle name="SAPBEXstdDataEmph 3" xfId="2550"/>
    <cellStyle name="SAPBEXstdDataEmph 3 2" xfId="2551"/>
    <cellStyle name="SAPBEXstdDataEmph 4" xfId="2552"/>
    <cellStyle name="SAPBEXstdItem" xfId="2553"/>
    <cellStyle name="SAPBEXstdItem 2" xfId="2554"/>
    <cellStyle name="SAPBEXstdItem 2 2" xfId="2555"/>
    <cellStyle name="SAPBEXstdItem 3" xfId="2556"/>
    <cellStyle name="SAPBEXstdItem 3 2" xfId="2557"/>
    <cellStyle name="SAPBEXstdItem 4" xfId="2558"/>
    <cellStyle name="SAPBEXstdItemX" xfId="2559"/>
    <cellStyle name="SAPBEXstdItemX 2" xfId="2560"/>
    <cellStyle name="SAPBEXstdItemX 2 2" xfId="2561"/>
    <cellStyle name="SAPBEXstdItemX 3" xfId="2562"/>
    <cellStyle name="SAPBEXstdItemX 3 2" xfId="2563"/>
    <cellStyle name="SAPBEXstdItemX 4" xfId="2564"/>
    <cellStyle name="SAPBEXtitle" xfId="2565"/>
    <cellStyle name="SAPBEXtitle 2" xfId="2566"/>
    <cellStyle name="SAPBEXtitle 3" xfId="2567"/>
    <cellStyle name="SAPBEXunassignedItem" xfId="2568"/>
    <cellStyle name="SAPBEXundefined" xfId="2569"/>
    <cellStyle name="SAPBEXundefined 2" xfId="2570"/>
    <cellStyle name="SAPBEXundefined 2 2" xfId="2571"/>
    <cellStyle name="SAPBEXundefined 3" xfId="2572"/>
    <cellStyle name="SAPBEXundefined 3 2" xfId="2573"/>
    <cellStyle name="SAPBEXundefined 4" xfId="2574"/>
    <cellStyle name="SEM-BPS-data" xfId="2575"/>
    <cellStyle name="SEM-BPS-head" xfId="2576"/>
    <cellStyle name="SEM-BPS-headdata" xfId="2577"/>
    <cellStyle name="SEM-BPS-headkey" xfId="2578"/>
    <cellStyle name="SEM-BPS-input-on" xfId="2579"/>
    <cellStyle name="SEM-BPS-key" xfId="2580"/>
    <cellStyle name="SEM-BPS-sub1" xfId="2581"/>
    <cellStyle name="SEM-BPS-sub2" xfId="2582"/>
    <cellStyle name="SEM-BPS-total" xfId="2583"/>
    <cellStyle name="Sheet Title" xfId="2584"/>
    <cellStyle name="Show_Sell" xfId="2585"/>
    <cellStyle name="Standard_Anpassen der Amortisation" xfId="2586"/>
    <cellStyle name="Style 1" xfId="2587"/>
    <cellStyle name="Table" xfId="2588"/>
    <cellStyle name="Table Heading" xfId="2589"/>
    <cellStyle name="Table Heading 2" xfId="2590"/>
    <cellStyle name="Title_1" xfId="2591"/>
    <cellStyle name="Total" xfId="2592"/>
    <cellStyle name="Validation" xfId="2593"/>
    <cellStyle name="Warning Text" xfId="2594"/>
    <cellStyle name="white" xfId="2595"/>
    <cellStyle name="Wдhrung [0]_Compiling Utility Macros" xfId="2596"/>
    <cellStyle name="Wдhrung_Compiling Utility Macros" xfId="2597"/>
    <cellStyle name="YelNumbersCurr" xfId="2598"/>
    <cellStyle name="Акт" xfId="2599"/>
    <cellStyle name="АктМТСН" xfId="2600"/>
    <cellStyle name="АктМТСН 2" xfId="2601"/>
    <cellStyle name="АктМТСН 3" xfId="2602"/>
    <cellStyle name="АктМТСН 4" xfId="2603"/>
    <cellStyle name="АктМТСН 5" xfId="2604"/>
    <cellStyle name="Акцент1 10" xfId="2605"/>
    <cellStyle name="Акцент1 11" xfId="2606"/>
    <cellStyle name="Акцент1 12" xfId="2607"/>
    <cellStyle name="Акцент1 13" xfId="2608"/>
    <cellStyle name="Акцент1 14" xfId="2609"/>
    <cellStyle name="Акцент1 15" xfId="2610"/>
    <cellStyle name="Акцент1 2" xfId="2611"/>
    <cellStyle name="Акцент1 2 10" xfId="2612"/>
    <cellStyle name="Акцент1 2 11" xfId="2613"/>
    <cellStyle name="Акцент1 2 12" xfId="2614"/>
    <cellStyle name="Акцент1 2 2" xfId="2615"/>
    <cellStyle name="Акцент1 2 2 2" xfId="2616"/>
    <cellStyle name="Акцент1 2 3" xfId="2617"/>
    <cellStyle name="Акцент1 2 3 2" xfId="2618"/>
    <cellStyle name="Акцент1 2 4" xfId="2619"/>
    <cellStyle name="Акцент1 2 4 2" xfId="2620"/>
    <cellStyle name="Акцент1 2 5" xfId="2621"/>
    <cellStyle name="Акцент1 2 5 2" xfId="2622"/>
    <cellStyle name="Акцент1 2 6" xfId="2623"/>
    <cellStyle name="Акцент1 2 6 2" xfId="2624"/>
    <cellStyle name="Акцент1 2 7" xfId="2625"/>
    <cellStyle name="Акцент1 2 8" xfId="2626"/>
    <cellStyle name="Акцент1 2 9" xfId="2627"/>
    <cellStyle name="Акцент1 3" xfId="2628"/>
    <cellStyle name="Акцент1 3 2" xfId="2629"/>
    <cellStyle name="Акцент1 4" xfId="2630"/>
    <cellStyle name="Акцент1 5" xfId="2631"/>
    <cellStyle name="Акцент1 6" xfId="2632"/>
    <cellStyle name="Акцент1 7" xfId="2633"/>
    <cellStyle name="Акцент1 8" xfId="2634"/>
    <cellStyle name="Акцент1 9" xfId="2635"/>
    <cellStyle name="Акцент2 10" xfId="2636"/>
    <cellStyle name="Акцент2 11" xfId="2637"/>
    <cellStyle name="Акцент2 12" xfId="2638"/>
    <cellStyle name="Акцент2 13" xfId="2639"/>
    <cellStyle name="Акцент2 14" xfId="2640"/>
    <cellStyle name="Акцент2 15" xfId="2641"/>
    <cellStyle name="Акцент2 2" xfId="2642"/>
    <cellStyle name="Акцент2 2 10" xfId="2643"/>
    <cellStyle name="Акцент2 2 11" xfId="2644"/>
    <cellStyle name="Акцент2 2 12" xfId="2645"/>
    <cellStyle name="Акцент2 2 2" xfId="2646"/>
    <cellStyle name="Акцент2 2 2 2" xfId="2647"/>
    <cellStyle name="Акцент2 2 3" xfId="2648"/>
    <cellStyle name="Акцент2 2 3 2" xfId="2649"/>
    <cellStyle name="Акцент2 2 4" xfId="2650"/>
    <cellStyle name="Акцент2 2 4 2" xfId="2651"/>
    <cellStyle name="Акцент2 2 5" xfId="2652"/>
    <cellStyle name="Акцент2 2 5 2" xfId="2653"/>
    <cellStyle name="Акцент2 2 6" xfId="2654"/>
    <cellStyle name="Акцент2 2 6 2" xfId="2655"/>
    <cellStyle name="Акцент2 2 7" xfId="2656"/>
    <cellStyle name="Акцент2 2 8" xfId="2657"/>
    <cellStyle name="Акцент2 2 9" xfId="2658"/>
    <cellStyle name="Акцент2 3" xfId="2659"/>
    <cellStyle name="Акцент2 3 2" xfId="2660"/>
    <cellStyle name="Акцент2 4" xfId="2661"/>
    <cellStyle name="Акцент2 5" xfId="2662"/>
    <cellStyle name="Акцент2 6" xfId="2663"/>
    <cellStyle name="Акцент2 7" xfId="2664"/>
    <cellStyle name="Акцент2 8" xfId="2665"/>
    <cellStyle name="Акцент2 9" xfId="2666"/>
    <cellStyle name="Акцент3 10" xfId="2667"/>
    <cellStyle name="Акцент3 11" xfId="2668"/>
    <cellStyle name="Акцент3 12" xfId="2669"/>
    <cellStyle name="Акцент3 13" xfId="2670"/>
    <cellStyle name="Акцент3 14" xfId="2671"/>
    <cellStyle name="Акцент3 15" xfId="2672"/>
    <cellStyle name="Акцент3 2" xfId="2673"/>
    <cellStyle name="Акцент3 2 10" xfId="2674"/>
    <cellStyle name="Акцент3 2 11" xfId="2675"/>
    <cellStyle name="Акцент3 2 12" xfId="2676"/>
    <cellStyle name="Акцент3 2 2" xfId="2677"/>
    <cellStyle name="Акцент3 2 2 2" xfId="2678"/>
    <cellStyle name="Акцент3 2 3" xfId="2679"/>
    <cellStyle name="Акцент3 2 3 2" xfId="2680"/>
    <cellStyle name="Акцент3 2 4" xfId="2681"/>
    <cellStyle name="Акцент3 2 4 2" xfId="2682"/>
    <cellStyle name="Акцент3 2 5" xfId="2683"/>
    <cellStyle name="Акцент3 2 5 2" xfId="2684"/>
    <cellStyle name="Акцент3 2 6" xfId="2685"/>
    <cellStyle name="Акцент3 2 6 2" xfId="2686"/>
    <cellStyle name="Акцент3 2 7" xfId="2687"/>
    <cellStyle name="Акцент3 2 8" xfId="2688"/>
    <cellStyle name="Акцент3 2 9" xfId="2689"/>
    <cellStyle name="Акцент3 3" xfId="2690"/>
    <cellStyle name="Акцент3 3 2" xfId="2691"/>
    <cellStyle name="Акцент3 4" xfId="2692"/>
    <cellStyle name="Акцент3 5" xfId="2693"/>
    <cellStyle name="Акцент3 6" xfId="2694"/>
    <cellStyle name="Акцент3 7" xfId="2695"/>
    <cellStyle name="Акцент3 8" xfId="2696"/>
    <cellStyle name="Акцент3 9" xfId="2697"/>
    <cellStyle name="Акцент4 10" xfId="2698"/>
    <cellStyle name="Акцент4 11" xfId="2699"/>
    <cellStyle name="Акцент4 12" xfId="2700"/>
    <cellStyle name="Акцент4 13" xfId="2701"/>
    <cellStyle name="Акцент4 14" xfId="2702"/>
    <cellStyle name="Акцент4 15" xfId="2703"/>
    <cellStyle name="Акцент4 2" xfId="2704"/>
    <cellStyle name="Акцент4 2 10" xfId="2705"/>
    <cellStyle name="Акцент4 2 11" xfId="2706"/>
    <cellStyle name="Акцент4 2 12" xfId="2707"/>
    <cellStyle name="Акцент4 2 2" xfId="2708"/>
    <cellStyle name="Акцент4 2 2 2" xfId="2709"/>
    <cellStyle name="Акцент4 2 3" xfId="2710"/>
    <cellStyle name="Акцент4 2 3 2" xfId="2711"/>
    <cellStyle name="Акцент4 2 4" xfId="2712"/>
    <cellStyle name="Акцент4 2 4 2" xfId="2713"/>
    <cellStyle name="Акцент4 2 5" xfId="2714"/>
    <cellStyle name="Акцент4 2 5 2" xfId="2715"/>
    <cellStyle name="Акцент4 2 6" xfId="2716"/>
    <cellStyle name="Акцент4 2 6 2" xfId="2717"/>
    <cellStyle name="Акцент4 2 7" xfId="2718"/>
    <cellStyle name="Акцент4 2 8" xfId="2719"/>
    <cellStyle name="Акцент4 2 9" xfId="2720"/>
    <cellStyle name="Акцент4 3" xfId="2721"/>
    <cellStyle name="Акцент4 3 2" xfId="2722"/>
    <cellStyle name="Акцент4 4" xfId="2723"/>
    <cellStyle name="Акцент4 5" xfId="2724"/>
    <cellStyle name="Акцент4 6" xfId="2725"/>
    <cellStyle name="Акцент4 7" xfId="2726"/>
    <cellStyle name="Акцент4 8" xfId="2727"/>
    <cellStyle name="Акцент4 9" xfId="2728"/>
    <cellStyle name="Акцент5 10" xfId="2729"/>
    <cellStyle name="Акцент5 11" xfId="2730"/>
    <cellStyle name="Акцент5 12" xfId="2731"/>
    <cellStyle name="Акцент5 13" xfId="2732"/>
    <cellStyle name="Акцент5 14" xfId="2733"/>
    <cellStyle name="Акцент5 15" xfId="2734"/>
    <cellStyle name="Акцент5 2" xfId="2735"/>
    <cellStyle name="Акцент5 2 10" xfId="2736"/>
    <cellStyle name="Акцент5 2 11" xfId="2737"/>
    <cellStyle name="Акцент5 2 12" xfId="2738"/>
    <cellStyle name="Акцент5 2 2" xfId="2739"/>
    <cellStyle name="Акцент5 2 2 2" xfId="2740"/>
    <cellStyle name="Акцент5 2 3" xfId="2741"/>
    <cellStyle name="Акцент5 2 3 2" xfId="2742"/>
    <cellStyle name="Акцент5 2 4" xfId="2743"/>
    <cellStyle name="Акцент5 2 4 2" xfId="2744"/>
    <cellStyle name="Акцент5 2 5" xfId="2745"/>
    <cellStyle name="Акцент5 2 5 2" xfId="2746"/>
    <cellStyle name="Акцент5 2 6" xfId="2747"/>
    <cellStyle name="Акцент5 2 6 2" xfId="2748"/>
    <cellStyle name="Акцент5 2 7" xfId="2749"/>
    <cellStyle name="Акцент5 2 8" xfId="2750"/>
    <cellStyle name="Акцент5 2 9" xfId="2751"/>
    <cellStyle name="Акцент5 3" xfId="2752"/>
    <cellStyle name="Акцент5 3 2" xfId="2753"/>
    <cellStyle name="Акцент5 4" xfId="2754"/>
    <cellStyle name="Акцент5 5" xfId="2755"/>
    <cellStyle name="Акцент5 6" xfId="2756"/>
    <cellStyle name="Акцент5 7" xfId="2757"/>
    <cellStyle name="Акцент5 8" xfId="2758"/>
    <cellStyle name="Акцент5 9" xfId="2759"/>
    <cellStyle name="Акцент6 10" xfId="2760"/>
    <cellStyle name="Акцент6 11" xfId="2761"/>
    <cellStyle name="Акцент6 12" xfId="2762"/>
    <cellStyle name="Акцент6 13" xfId="2763"/>
    <cellStyle name="Акцент6 14" xfId="2764"/>
    <cellStyle name="Акцент6 15" xfId="2765"/>
    <cellStyle name="Акцент6 2" xfId="2766"/>
    <cellStyle name="Акцент6 2 10" xfId="2767"/>
    <cellStyle name="Акцент6 2 11" xfId="2768"/>
    <cellStyle name="Акцент6 2 12" xfId="2769"/>
    <cellStyle name="Акцент6 2 2" xfId="2770"/>
    <cellStyle name="Акцент6 2 2 2" xfId="2771"/>
    <cellStyle name="Акцент6 2 3" xfId="2772"/>
    <cellStyle name="Акцент6 2 3 2" xfId="2773"/>
    <cellStyle name="Акцент6 2 4" xfId="2774"/>
    <cellStyle name="Акцент6 2 4 2" xfId="2775"/>
    <cellStyle name="Акцент6 2 5" xfId="2776"/>
    <cellStyle name="Акцент6 2 5 2" xfId="2777"/>
    <cellStyle name="Акцент6 2 6" xfId="2778"/>
    <cellStyle name="Акцент6 2 6 2" xfId="2779"/>
    <cellStyle name="Акцент6 2 7" xfId="2780"/>
    <cellStyle name="Акцент6 2 8" xfId="2781"/>
    <cellStyle name="Акцент6 2 9" xfId="2782"/>
    <cellStyle name="Акцент6 3" xfId="2783"/>
    <cellStyle name="Акцент6 3 2" xfId="2784"/>
    <cellStyle name="Акцент6 4" xfId="2785"/>
    <cellStyle name="Акцент6 5" xfId="2786"/>
    <cellStyle name="Акцент6 6" xfId="2787"/>
    <cellStyle name="Акцент6 7" xfId="2788"/>
    <cellStyle name="Акцент6 8" xfId="2789"/>
    <cellStyle name="Акцент6 9" xfId="2790"/>
    <cellStyle name="Беззащитный" xfId="2791"/>
    <cellStyle name="Беззащитный 2" xfId="2792"/>
    <cellStyle name="Ввод  10" xfId="2793"/>
    <cellStyle name="Ввод  11" xfId="2794"/>
    <cellStyle name="Ввод  12" xfId="2795"/>
    <cellStyle name="Ввод  13" xfId="2796"/>
    <cellStyle name="Ввод  14" xfId="2797"/>
    <cellStyle name="Ввод  15" xfId="2798"/>
    <cellStyle name="Ввод  16" xfId="2799"/>
    <cellStyle name="Ввод  2" xfId="2800"/>
    <cellStyle name="Ввод  2 10" xfId="2801"/>
    <cellStyle name="Ввод  2 11" xfId="2802"/>
    <cellStyle name="Ввод  2 12" xfId="2803"/>
    <cellStyle name="Ввод  2 13" xfId="2804"/>
    <cellStyle name="Ввод  2 2" xfId="2805"/>
    <cellStyle name="Ввод  2 2 2" xfId="2806"/>
    <cellStyle name="Ввод  2 2 3" xfId="2807"/>
    <cellStyle name="Ввод  2 3" xfId="2808"/>
    <cellStyle name="Ввод  2 3 2" xfId="2809"/>
    <cellStyle name="Ввод  2 3 3" xfId="2810"/>
    <cellStyle name="Ввод  2 4" xfId="2811"/>
    <cellStyle name="Ввод  2 4 2" xfId="2812"/>
    <cellStyle name="Ввод  2 4 3" xfId="2813"/>
    <cellStyle name="Ввод  2 5" xfId="2814"/>
    <cellStyle name="Ввод  2 5 2" xfId="2815"/>
    <cellStyle name="Ввод  2 5 3" xfId="2816"/>
    <cellStyle name="Ввод  2 6" xfId="2817"/>
    <cellStyle name="Ввод  2 6 2" xfId="2818"/>
    <cellStyle name="Ввод  2 7" xfId="2819"/>
    <cellStyle name="Ввод  2 7 2" xfId="2820"/>
    <cellStyle name="Ввод  2 8" xfId="2821"/>
    <cellStyle name="Ввод  2 9" xfId="2822"/>
    <cellStyle name="Ввод  2_Xl0000305" xfId="2823"/>
    <cellStyle name="Ввод  3" xfId="2824"/>
    <cellStyle name="Ввод  3 2" xfId="2825"/>
    <cellStyle name="Ввод  3 2 2" xfId="2826"/>
    <cellStyle name="Ввод  4" xfId="2827"/>
    <cellStyle name="Ввод  5" xfId="2828"/>
    <cellStyle name="Ввод  6" xfId="2829"/>
    <cellStyle name="Ввод  7" xfId="2830"/>
    <cellStyle name="Ввод  8" xfId="2831"/>
    <cellStyle name="Ввод  9" xfId="2832"/>
    <cellStyle name="ВедРесурсов" xfId="2833"/>
    <cellStyle name="ВедРесурсовАкт" xfId="2834"/>
    <cellStyle name="Внешняя сылка" xfId="2835"/>
    <cellStyle name="Вывод 10" xfId="2836"/>
    <cellStyle name="Вывод 11" xfId="2837"/>
    <cellStyle name="Вывод 12" xfId="2838"/>
    <cellStyle name="Вывод 13" xfId="2839"/>
    <cellStyle name="Вывод 14" xfId="2840"/>
    <cellStyle name="Вывод 15" xfId="2841"/>
    <cellStyle name="Вывод 16" xfId="2842"/>
    <cellStyle name="Вывод 2" xfId="2843"/>
    <cellStyle name="Вывод 2 10" xfId="2844"/>
    <cellStyle name="Вывод 2 11" xfId="2845"/>
    <cellStyle name="Вывод 2 12" xfId="2846"/>
    <cellStyle name="Вывод 2 13" xfId="2847"/>
    <cellStyle name="Вывод 2 2" xfId="2848"/>
    <cellStyle name="Вывод 2 2 2" xfId="2849"/>
    <cellStyle name="Вывод 2 2 3" xfId="2850"/>
    <cellStyle name="Вывод 2 3" xfId="2851"/>
    <cellStyle name="Вывод 2 3 2" xfId="2852"/>
    <cellStyle name="Вывод 2 3 3" xfId="2853"/>
    <cellStyle name="Вывод 2 4" xfId="2854"/>
    <cellStyle name="Вывод 2 4 2" xfId="2855"/>
    <cellStyle name="Вывод 2 4 3" xfId="2856"/>
    <cellStyle name="Вывод 2 5" xfId="2857"/>
    <cellStyle name="Вывод 2 5 2" xfId="2858"/>
    <cellStyle name="Вывод 2 5 3" xfId="2859"/>
    <cellStyle name="Вывод 2 6" xfId="2860"/>
    <cellStyle name="Вывод 2 6 2" xfId="2861"/>
    <cellStyle name="Вывод 2 7" xfId="2862"/>
    <cellStyle name="Вывод 2 7 2" xfId="2863"/>
    <cellStyle name="Вывод 2 8" xfId="2864"/>
    <cellStyle name="Вывод 2 9" xfId="2865"/>
    <cellStyle name="Вывод 2_Xl0000305" xfId="2866"/>
    <cellStyle name="Вывод 3" xfId="2867"/>
    <cellStyle name="Вывод 3 2" xfId="2868"/>
    <cellStyle name="Вывод 3 2 2" xfId="2869"/>
    <cellStyle name="Вывод 4" xfId="2870"/>
    <cellStyle name="Вывод 5" xfId="2871"/>
    <cellStyle name="Вывод 6" xfId="2872"/>
    <cellStyle name="Вывод 7" xfId="2873"/>
    <cellStyle name="Вывод 8" xfId="2874"/>
    <cellStyle name="Вывод 9" xfId="2875"/>
    <cellStyle name="Вычисление 10" xfId="2876"/>
    <cellStyle name="Вычисление 11" xfId="2877"/>
    <cellStyle name="Вычисление 12" xfId="2878"/>
    <cellStyle name="Вычисление 13" xfId="2879"/>
    <cellStyle name="Вычисление 14" xfId="2880"/>
    <cellStyle name="Вычисление 15" xfId="2881"/>
    <cellStyle name="Вычисление 16" xfId="2882"/>
    <cellStyle name="Вычисление 2" xfId="2883"/>
    <cellStyle name="Вычисление 2 10" xfId="2884"/>
    <cellStyle name="Вычисление 2 11" xfId="2885"/>
    <cellStyle name="Вычисление 2 12" xfId="2886"/>
    <cellStyle name="Вычисление 2 13" xfId="2887"/>
    <cellStyle name="Вычисление 2 2" xfId="2888"/>
    <cellStyle name="Вычисление 2 2 2" xfId="2889"/>
    <cellStyle name="Вычисление 2 2 3" xfId="2890"/>
    <cellStyle name="Вычисление 2 3" xfId="2891"/>
    <cellStyle name="Вычисление 2 3 2" xfId="2892"/>
    <cellStyle name="Вычисление 2 3 3" xfId="2893"/>
    <cellStyle name="Вычисление 2 4" xfId="2894"/>
    <cellStyle name="Вычисление 2 4 2" xfId="2895"/>
    <cellStyle name="Вычисление 2 4 3" xfId="2896"/>
    <cellStyle name="Вычисление 2 5" xfId="2897"/>
    <cellStyle name="Вычисление 2 5 2" xfId="2898"/>
    <cellStyle name="Вычисление 2 5 3" xfId="2899"/>
    <cellStyle name="Вычисление 2 6" xfId="2900"/>
    <cellStyle name="Вычисление 2 6 2" xfId="2901"/>
    <cellStyle name="Вычисление 2 7" xfId="2902"/>
    <cellStyle name="Вычисление 2 7 2" xfId="2903"/>
    <cellStyle name="Вычисление 2 8" xfId="2904"/>
    <cellStyle name="Вычисление 2 9" xfId="2905"/>
    <cellStyle name="Вычисление 2_Xl0000305" xfId="2906"/>
    <cellStyle name="Вычисление 3" xfId="2907"/>
    <cellStyle name="Вычисление 3 2" xfId="2908"/>
    <cellStyle name="Вычисление 3 2 2" xfId="2909"/>
    <cellStyle name="Вычисление 4" xfId="2910"/>
    <cellStyle name="Вычисление 5" xfId="2911"/>
    <cellStyle name="Вычисление 6" xfId="2912"/>
    <cellStyle name="Вычисление 7" xfId="2913"/>
    <cellStyle name="Вычисление 8" xfId="2914"/>
    <cellStyle name="Вычисление 9" xfId="2915"/>
    <cellStyle name="Гиперссылка 3" xfId="2916"/>
    <cellStyle name="Денежный 2" xfId="2917"/>
    <cellStyle name="Заголовок" xfId="2918"/>
    <cellStyle name="Заголовок 1 10" xfId="2919"/>
    <cellStyle name="Заголовок 1 11" xfId="2920"/>
    <cellStyle name="Заголовок 1 12" xfId="2921"/>
    <cellStyle name="Заголовок 1 13" xfId="2922"/>
    <cellStyle name="Заголовок 1 14" xfId="2923"/>
    <cellStyle name="Заголовок 1 15" xfId="2924"/>
    <cellStyle name="Заголовок 1 16" xfId="2925"/>
    <cellStyle name="Заголовок 1 2" xfId="2926"/>
    <cellStyle name="Заголовок 1 2 10" xfId="2927"/>
    <cellStyle name="Заголовок 1 2 11" xfId="2928"/>
    <cellStyle name="Заголовок 1 2 12" xfId="2929"/>
    <cellStyle name="Заголовок 1 2 13" xfId="2930"/>
    <cellStyle name="Заголовок 1 2 2" xfId="2931"/>
    <cellStyle name="Заголовок 1 2 2 2" xfId="2932"/>
    <cellStyle name="Заголовок 1 2 3" xfId="2933"/>
    <cellStyle name="Заголовок 1 2 3 2" xfId="2934"/>
    <cellStyle name="Заголовок 1 2 4" xfId="2935"/>
    <cellStyle name="Заголовок 1 2 4 2" xfId="2936"/>
    <cellStyle name="Заголовок 1 2 5" xfId="2937"/>
    <cellStyle name="Заголовок 1 2 5 2" xfId="2938"/>
    <cellStyle name="Заголовок 1 2 6" xfId="2939"/>
    <cellStyle name="Заголовок 1 2 6 2" xfId="2940"/>
    <cellStyle name="Заголовок 1 2 7" xfId="2941"/>
    <cellStyle name="Заголовок 1 2 8" xfId="2942"/>
    <cellStyle name="Заголовок 1 2 9" xfId="2943"/>
    <cellStyle name="Заголовок 1 2_Xl0000305" xfId="2944"/>
    <cellStyle name="Заголовок 1 3" xfId="2945"/>
    <cellStyle name="Заголовок 1 3 2" xfId="2946"/>
    <cellStyle name="Заголовок 1 4" xfId="2947"/>
    <cellStyle name="Заголовок 1 5" xfId="2948"/>
    <cellStyle name="Заголовок 1 6" xfId="2949"/>
    <cellStyle name="Заголовок 1 7" xfId="2950"/>
    <cellStyle name="Заголовок 1 8" xfId="2951"/>
    <cellStyle name="Заголовок 1 9" xfId="2952"/>
    <cellStyle name="Заголовок 2 10" xfId="2953"/>
    <cellStyle name="Заголовок 2 11" xfId="2954"/>
    <cellStyle name="Заголовок 2 12" xfId="2955"/>
    <cellStyle name="Заголовок 2 13" xfId="2956"/>
    <cellStyle name="Заголовок 2 14" xfId="2957"/>
    <cellStyle name="Заголовок 2 15" xfId="2958"/>
    <cellStyle name="Заголовок 2 16" xfId="2959"/>
    <cellStyle name="Заголовок 2 2" xfId="2960"/>
    <cellStyle name="Заголовок 2 2 10" xfId="2961"/>
    <cellStyle name="Заголовок 2 2 11" xfId="2962"/>
    <cellStyle name="Заголовок 2 2 12" xfId="2963"/>
    <cellStyle name="Заголовок 2 2 13" xfId="2964"/>
    <cellStyle name="Заголовок 2 2 2" xfId="2965"/>
    <cellStyle name="Заголовок 2 2 2 2" xfId="2966"/>
    <cellStyle name="Заголовок 2 2 3" xfId="2967"/>
    <cellStyle name="Заголовок 2 2 3 2" xfId="2968"/>
    <cellStyle name="Заголовок 2 2 4" xfId="2969"/>
    <cellStyle name="Заголовок 2 2 4 2" xfId="2970"/>
    <cellStyle name="Заголовок 2 2 5" xfId="2971"/>
    <cellStyle name="Заголовок 2 2 5 2" xfId="2972"/>
    <cellStyle name="Заголовок 2 2 6" xfId="2973"/>
    <cellStyle name="Заголовок 2 2 6 2" xfId="2974"/>
    <cellStyle name="Заголовок 2 2 7" xfId="2975"/>
    <cellStyle name="Заголовок 2 2 8" xfId="2976"/>
    <cellStyle name="Заголовок 2 2 9" xfId="2977"/>
    <cellStyle name="Заголовок 2 2_Xl0000305" xfId="2978"/>
    <cellStyle name="Заголовок 2 3" xfId="2979"/>
    <cellStyle name="Заголовок 2 3 2" xfId="2980"/>
    <cellStyle name="Заголовок 2 4" xfId="2981"/>
    <cellStyle name="Заголовок 2 5" xfId="2982"/>
    <cellStyle name="Заголовок 2 6" xfId="2983"/>
    <cellStyle name="Заголовок 2 7" xfId="2984"/>
    <cellStyle name="Заголовок 2 8" xfId="2985"/>
    <cellStyle name="Заголовок 2 9" xfId="2986"/>
    <cellStyle name="Заголовок 3 10" xfId="2987"/>
    <cellStyle name="Заголовок 3 11" xfId="2988"/>
    <cellStyle name="Заголовок 3 12" xfId="2989"/>
    <cellStyle name="Заголовок 3 13" xfId="2990"/>
    <cellStyle name="Заголовок 3 14" xfId="2991"/>
    <cellStyle name="Заголовок 3 15" xfId="2992"/>
    <cellStyle name="Заголовок 3 16" xfId="2993"/>
    <cellStyle name="Заголовок 3 2" xfId="2994"/>
    <cellStyle name="Заголовок 3 2 10" xfId="2995"/>
    <cellStyle name="Заголовок 3 2 11" xfId="2996"/>
    <cellStyle name="Заголовок 3 2 12" xfId="2997"/>
    <cellStyle name="Заголовок 3 2 13" xfId="2998"/>
    <cellStyle name="Заголовок 3 2 2" xfId="2999"/>
    <cellStyle name="Заголовок 3 2 2 2" xfId="3000"/>
    <cellStyle name="Заголовок 3 2 3" xfId="3001"/>
    <cellStyle name="Заголовок 3 2 3 2" xfId="3002"/>
    <cellStyle name="Заголовок 3 2 4" xfId="3003"/>
    <cellStyle name="Заголовок 3 2 4 2" xfId="3004"/>
    <cellStyle name="Заголовок 3 2 5" xfId="3005"/>
    <cellStyle name="Заголовок 3 2 5 2" xfId="3006"/>
    <cellStyle name="Заголовок 3 2 6" xfId="3007"/>
    <cellStyle name="Заголовок 3 2 6 2" xfId="3008"/>
    <cellStyle name="Заголовок 3 2 7" xfId="3009"/>
    <cellStyle name="Заголовок 3 2 8" xfId="3010"/>
    <cellStyle name="Заголовок 3 2 9" xfId="3011"/>
    <cellStyle name="Заголовок 3 2_Xl0000305" xfId="3012"/>
    <cellStyle name="Заголовок 3 3" xfId="3013"/>
    <cellStyle name="Заголовок 3 3 2" xfId="3014"/>
    <cellStyle name="Заголовок 3 4" xfId="3015"/>
    <cellStyle name="Заголовок 3 5" xfId="3016"/>
    <cellStyle name="Заголовок 3 6" xfId="3017"/>
    <cellStyle name="Заголовок 3 7" xfId="3018"/>
    <cellStyle name="Заголовок 3 8" xfId="3019"/>
    <cellStyle name="Заголовок 3 9" xfId="3020"/>
    <cellStyle name="Заголовок 4 10" xfId="3021"/>
    <cellStyle name="Заголовок 4 11" xfId="3022"/>
    <cellStyle name="Заголовок 4 12" xfId="3023"/>
    <cellStyle name="Заголовок 4 13" xfId="3024"/>
    <cellStyle name="Заголовок 4 14" xfId="3025"/>
    <cellStyle name="Заголовок 4 15" xfId="3026"/>
    <cellStyle name="Заголовок 4 16" xfId="3027"/>
    <cellStyle name="Заголовок 4 2" xfId="3028"/>
    <cellStyle name="Заголовок 4 2 10" xfId="3029"/>
    <cellStyle name="Заголовок 4 2 11" xfId="3030"/>
    <cellStyle name="Заголовок 4 2 12" xfId="3031"/>
    <cellStyle name="Заголовок 4 2 13" xfId="3032"/>
    <cellStyle name="Заголовок 4 2 2" xfId="3033"/>
    <cellStyle name="Заголовок 4 2 2 2" xfId="3034"/>
    <cellStyle name="Заголовок 4 2 3" xfId="3035"/>
    <cellStyle name="Заголовок 4 2 3 2" xfId="3036"/>
    <cellStyle name="Заголовок 4 2 4" xfId="3037"/>
    <cellStyle name="Заголовок 4 2 4 2" xfId="3038"/>
    <cellStyle name="Заголовок 4 2 5" xfId="3039"/>
    <cellStyle name="Заголовок 4 2 5 2" xfId="3040"/>
    <cellStyle name="Заголовок 4 2 6" xfId="3041"/>
    <cellStyle name="Заголовок 4 2 6 2" xfId="3042"/>
    <cellStyle name="Заголовок 4 2 7" xfId="3043"/>
    <cellStyle name="Заголовок 4 2 8" xfId="3044"/>
    <cellStyle name="Заголовок 4 2 9" xfId="3045"/>
    <cellStyle name="Заголовок 4 3" xfId="3046"/>
    <cellStyle name="Заголовок 4 3 2" xfId="3047"/>
    <cellStyle name="Заголовок 4 4" xfId="3048"/>
    <cellStyle name="Заголовок 4 5" xfId="3049"/>
    <cellStyle name="Заголовок 4 6" xfId="3050"/>
    <cellStyle name="Заголовок 4 7" xfId="3051"/>
    <cellStyle name="Заголовок 4 8" xfId="3052"/>
    <cellStyle name="Заголовок 4 9" xfId="3053"/>
    <cellStyle name="Заголовок 5" xfId="3054"/>
    <cellStyle name="ЗаголовокСтолбца" xfId="3055"/>
    <cellStyle name="ЗаголовокСтолбца 2" xfId="3056"/>
    <cellStyle name="ЗаголовокСтолбца 3" xfId="3057"/>
    <cellStyle name="Защитный" xfId="3058"/>
    <cellStyle name="Защитный 2" xfId="3059"/>
    <cellStyle name="Значение" xfId="3060"/>
    <cellStyle name="Значение 2" xfId="3061"/>
    <cellStyle name="Значение 3" xfId="3062"/>
    <cellStyle name="Зоголовок" xfId="3063"/>
    <cellStyle name="Зоголовок 2" xfId="3064"/>
    <cellStyle name="зфпуруфвштп" xfId="3065"/>
    <cellStyle name="йешеду" xfId="3066"/>
    <cellStyle name="Итог 10" xfId="3067"/>
    <cellStyle name="Итог 11" xfId="3068"/>
    <cellStyle name="Итог 12" xfId="3069"/>
    <cellStyle name="Итог 13" xfId="3070"/>
    <cellStyle name="Итог 14" xfId="3071"/>
    <cellStyle name="Итог 15" xfId="3072"/>
    <cellStyle name="Итог 16" xfId="3073"/>
    <cellStyle name="Итог 2" xfId="3074"/>
    <cellStyle name="Итог 2 10" xfId="3075"/>
    <cellStyle name="Итог 2 11" xfId="3076"/>
    <cellStyle name="Итог 2 12" xfId="3077"/>
    <cellStyle name="Итог 2 13" xfId="3078"/>
    <cellStyle name="Итог 2 2" xfId="3079"/>
    <cellStyle name="Итог 2 2 2" xfId="3080"/>
    <cellStyle name="Итог 2 2 3" xfId="3081"/>
    <cellStyle name="Итог 2 3" xfId="3082"/>
    <cellStyle name="Итог 2 3 2" xfId="3083"/>
    <cellStyle name="Итог 2 3 3" xfId="3084"/>
    <cellStyle name="Итог 2 4" xfId="3085"/>
    <cellStyle name="Итог 2 4 2" xfId="3086"/>
    <cellStyle name="Итог 2 4 3" xfId="3087"/>
    <cellStyle name="Итог 2 5" xfId="3088"/>
    <cellStyle name="Итог 2 5 2" xfId="3089"/>
    <cellStyle name="Итог 2 5 3" xfId="3090"/>
    <cellStyle name="Итог 2 6" xfId="3091"/>
    <cellStyle name="Итог 2 6 2" xfId="3092"/>
    <cellStyle name="Итог 2 7" xfId="3093"/>
    <cellStyle name="Итог 2 7 2" xfId="3094"/>
    <cellStyle name="Итог 2 8" xfId="3095"/>
    <cellStyle name="Итог 2 9" xfId="3096"/>
    <cellStyle name="Итог 2_Xl0000305" xfId="3097"/>
    <cellStyle name="Итог 3" xfId="3098"/>
    <cellStyle name="Итог 3 2" xfId="3099"/>
    <cellStyle name="Итог 3 2 2" xfId="3100"/>
    <cellStyle name="Итог 4" xfId="3101"/>
    <cellStyle name="Итог 5" xfId="3102"/>
    <cellStyle name="Итог 6" xfId="3103"/>
    <cellStyle name="Итог 7" xfId="3104"/>
    <cellStyle name="Итог 8" xfId="3105"/>
    <cellStyle name="Итог 9" xfId="3106"/>
    <cellStyle name="Итоги" xfId="3107"/>
    <cellStyle name="Итого" xfId="3108"/>
    <cellStyle name="Итого 2" xfId="3109"/>
    <cellStyle name="Итого 3" xfId="3110"/>
    <cellStyle name="ИтогоАктБазЦ" xfId="3111"/>
    <cellStyle name="ИтогоАктБИМ" xfId="3112"/>
    <cellStyle name="ИтогоАктБИМ 2" xfId="3113"/>
    <cellStyle name="ИтогоАктБИМ 3" xfId="3114"/>
    <cellStyle name="ИтогоАктБИМ 4" xfId="3115"/>
    <cellStyle name="ИтогоАктБИМ 5" xfId="3116"/>
    <cellStyle name="ИтогоАктРесМет" xfId="3117"/>
    <cellStyle name="ИтогоАктРесМет 2" xfId="3118"/>
    <cellStyle name="ИтогоАктРесМет 3" xfId="3119"/>
    <cellStyle name="ИтогоАктРесМет 4" xfId="3120"/>
    <cellStyle name="ИтогоАктРесМет 5" xfId="3121"/>
    <cellStyle name="ИтогоАктТекЦ" xfId="3122"/>
    <cellStyle name="ИтогоБазЦ" xfId="3123"/>
    <cellStyle name="ИтогоБИМ" xfId="3124"/>
    <cellStyle name="ИтогоБИМ 2" xfId="3125"/>
    <cellStyle name="ИтогоБИМ 3" xfId="3126"/>
    <cellStyle name="ИтогоБИМ 4" xfId="3127"/>
    <cellStyle name="ИтогоБИМ 5" xfId="3128"/>
    <cellStyle name="ИтогоРесМет" xfId="3129"/>
    <cellStyle name="ИтогоРесМет 2" xfId="3130"/>
    <cellStyle name="ИтогоРесМет 3" xfId="3131"/>
    <cellStyle name="ИтогоРесМет 4" xfId="3132"/>
    <cellStyle name="ИтогоРесМет 5" xfId="3133"/>
    <cellStyle name="ИтогоТекЦ" xfId="3134"/>
    <cellStyle name="Контрольная ячейка 10" xfId="3135"/>
    <cellStyle name="Контрольная ячейка 11" xfId="3136"/>
    <cellStyle name="Контрольная ячейка 12" xfId="3137"/>
    <cellStyle name="Контрольная ячейка 13" xfId="3138"/>
    <cellStyle name="Контрольная ячейка 14" xfId="3139"/>
    <cellStyle name="Контрольная ячейка 15" xfId="3140"/>
    <cellStyle name="Контрольная ячейка 16" xfId="3141"/>
    <cellStyle name="Контрольная ячейка 2" xfId="3142"/>
    <cellStyle name="Контрольная ячейка 2 10" xfId="3143"/>
    <cellStyle name="Контрольная ячейка 2 11" xfId="3144"/>
    <cellStyle name="Контрольная ячейка 2 12" xfId="3145"/>
    <cellStyle name="Контрольная ячейка 2 13" xfId="3146"/>
    <cellStyle name="Контрольная ячейка 2 2" xfId="3147"/>
    <cellStyle name="Контрольная ячейка 2 2 2" xfId="3148"/>
    <cellStyle name="Контрольная ячейка 2 3" xfId="3149"/>
    <cellStyle name="Контрольная ячейка 2 3 2" xfId="3150"/>
    <cellStyle name="Контрольная ячейка 2 4" xfId="3151"/>
    <cellStyle name="Контрольная ячейка 2 4 2" xfId="3152"/>
    <cellStyle name="Контрольная ячейка 2 5" xfId="3153"/>
    <cellStyle name="Контрольная ячейка 2 5 2" xfId="3154"/>
    <cellStyle name="Контрольная ячейка 2 6" xfId="3155"/>
    <cellStyle name="Контрольная ячейка 2 6 2" xfId="3156"/>
    <cellStyle name="Контрольная ячейка 2 7" xfId="3157"/>
    <cellStyle name="Контрольная ячейка 2 8" xfId="3158"/>
    <cellStyle name="Контрольная ячейка 2 9" xfId="3159"/>
    <cellStyle name="Контрольная ячейка 2_Xl0000305" xfId="3160"/>
    <cellStyle name="Контрольная ячейка 3" xfId="3161"/>
    <cellStyle name="Контрольная ячейка 3 2" xfId="3162"/>
    <cellStyle name="Контрольная ячейка 4" xfId="3163"/>
    <cellStyle name="Контрольная ячейка 5" xfId="3164"/>
    <cellStyle name="Контрольная ячейка 6" xfId="3165"/>
    <cellStyle name="Контрольная ячейка 7" xfId="3166"/>
    <cellStyle name="Контрольная ячейка 8" xfId="3167"/>
    <cellStyle name="Контрольная ячейка 9" xfId="3168"/>
    <cellStyle name="ЛокСмета" xfId="3169"/>
    <cellStyle name="ЛокСмета 2" xfId="3170"/>
    <cellStyle name="ЛокСмета_11.10.11 К дог.Очистные Сырзавод ПС Борисоглеб" xfId="3171"/>
    <cellStyle name="ЛокСмМТСН" xfId="3172"/>
    <cellStyle name="ЛокСмМТСН 2" xfId="3173"/>
    <cellStyle name="ЛокСмМТСН 3" xfId="3174"/>
    <cellStyle name="ЛокСмМТСН 4" xfId="3175"/>
    <cellStyle name="ЛокСмМТСН 5" xfId="3176"/>
    <cellStyle name="М29" xfId="3177"/>
    <cellStyle name="М29 2" xfId="3178"/>
    <cellStyle name="М29 3" xfId="3179"/>
    <cellStyle name="М29 4" xfId="3180"/>
    <cellStyle name="М29 5" xfId="3181"/>
    <cellStyle name="Мой заголовок" xfId="3182"/>
    <cellStyle name="Мой заголовок 2" xfId="3183"/>
    <cellStyle name="Мой заголовок листа" xfId="3184"/>
    <cellStyle name="Мой заголовок листа 2" xfId="3185"/>
    <cellStyle name="Мой заголовок листа 3" xfId="3186"/>
    <cellStyle name="Мои наименования показателей" xfId="3187"/>
    <cellStyle name="Мои наименования показателей 2" xfId="3188"/>
    <cellStyle name="Мои наименования показателей 3" xfId="3189"/>
    <cellStyle name="Мои наименования показателей 4" xfId="3190"/>
    <cellStyle name="Мои наименования показателей 5" xfId="3191"/>
    <cellStyle name="Название 10" xfId="3192"/>
    <cellStyle name="Название 11" xfId="3193"/>
    <cellStyle name="Название 12" xfId="3194"/>
    <cellStyle name="Название 13" xfId="3195"/>
    <cellStyle name="Название 14" xfId="3196"/>
    <cellStyle name="Название 15" xfId="3197"/>
    <cellStyle name="Название 16" xfId="3198"/>
    <cellStyle name="Название 2" xfId="3199"/>
    <cellStyle name="Название 2 10" xfId="3200"/>
    <cellStyle name="Название 2 11" xfId="3201"/>
    <cellStyle name="Название 2 12" xfId="3202"/>
    <cellStyle name="Название 2 13" xfId="3203"/>
    <cellStyle name="Название 2 2" xfId="3204"/>
    <cellStyle name="Название 2 2 2" xfId="3205"/>
    <cellStyle name="Название 2 3" xfId="3206"/>
    <cellStyle name="Название 2 3 2" xfId="3207"/>
    <cellStyle name="Название 2 4" xfId="3208"/>
    <cellStyle name="Название 2 4 2" xfId="3209"/>
    <cellStyle name="Название 2 5" xfId="3210"/>
    <cellStyle name="Название 2 5 2" xfId="3211"/>
    <cellStyle name="Название 2 6" xfId="3212"/>
    <cellStyle name="Название 2 6 2" xfId="3213"/>
    <cellStyle name="Название 2 7" xfId="3214"/>
    <cellStyle name="Название 2 8" xfId="3215"/>
    <cellStyle name="Название 2 9" xfId="3216"/>
    <cellStyle name="Название 3" xfId="3217"/>
    <cellStyle name="Название 3 2" xfId="3218"/>
    <cellStyle name="Название 4" xfId="3219"/>
    <cellStyle name="Название 5" xfId="3220"/>
    <cellStyle name="Название 6" xfId="3221"/>
    <cellStyle name="Название 7" xfId="3222"/>
    <cellStyle name="Название 8" xfId="3223"/>
    <cellStyle name="Название 9" xfId="3224"/>
    <cellStyle name="Нейтральный 10" xfId="3225"/>
    <cellStyle name="Нейтральный 11" xfId="3226"/>
    <cellStyle name="Нейтральный 12" xfId="3227"/>
    <cellStyle name="Нейтральный 13" xfId="3228"/>
    <cellStyle name="Нейтральный 14" xfId="3229"/>
    <cellStyle name="Нейтральный 15" xfId="3230"/>
    <cellStyle name="Нейтральный 16" xfId="3231"/>
    <cellStyle name="Нейтральный 2" xfId="3232"/>
    <cellStyle name="Нейтральный 2 10" xfId="3233"/>
    <cellStyle name="Нейтральный 2 11" xfId="3234"/>
    <cellStyle name="Нейтральный 2 12" xfId="3235"/>
    <cellStyle name="Нейтральный 2 13" xfId="3236"/>
    <cellStyle name="Нейтральный 2 2" xfId="3237"/>
    <cellStyle name="Нейтральный 2 2 2" xfId="3238"/>
    <cellStyle name="Нейтральный 2 3" xfId="3239"/>
    <cellStyle name="Нейтральный 2 3 2" xfId="3240"/>
    <cellStyle name="Нейтральный 2 4" xfId="3241"/>
    <cellStyle name="Нейтральный 2 4 2" xfId="3242"/>
    <cellStyle name="Нейтральный 2 5" xfId="3243"/>
    <cellStyle name="Нейтральный 2 5 2" xfId="3244"/>
    <cellStyle name="Нейтральный 2 6" xfId="3245"/>
    <cellStyle name="Нейтральный 2 6 2" xfId="3246"/>
    <cellStyle name="Нейтральный 2 7" xfId="3247"/>
    <cellStyle name="Нейтральный 2 8" xfId="3248"/>
    <cellStyle name="Нейтральный 2 9" xfId="3249"/>
    <cellStyle name="Нейтральный 3" xfId="3250"/>
    <cellStyle name="Нейтральный 3 2" xfId="3251"/>
    <cellStyle name="Нейтральный 4" xfId="3252"/>
    <cellStyle name="Нейтральный 5" xfId="3253"/>
    <cellStyle name="Нейтральный 6" xfId="3254"/>
    <cellStyle name="Нейтральный 7" xfId="3255"/>
    <cellStyle name="Нейтральный 8" xfId="3256"/>
    <cellStyle name="Нейтральный 9" xfId="3257"/>
    <cellStyle name="ОбСмета" xfId="3258"/>
    <cellStyle name="ОбСмета 2" xfId="3259"/>
    <cellStyle name="ОбСмета 3" xfId="3260"/>
    <cellStyle name="ОбСмета 4" xfId="3261"/>
    <cellStyle name="ОбСмета 5" xfId="3262"/>
    <cellStyle name="Обычный" xfId="0" builtinId="0"/>
    <cellStyle name="Обычный 10" xfId="3263"/>
    <cellStyle name="Обычный 10 2" xfId="3264"/>
    <cellStyle name="Обычный 10 2 2" xfId="3265"/>
    <cellStyle name="Обычный 10 2 2 2" xfId="3266"/>
    <cellStyle name="Обычный 10 2 2 6" xfId="3267"/>
    <cellStyle name="Обычный 10 2 3" xfId="3268"/>
    <cellStyle name="Обычный 10 2 4" xfId="3269"/>
    <cellStyle name="Обычный 10 2 5" xfId="3270"/>
    <cellStyle name="Обычный 10 3" xfId="3271"/>
    <cellStyle name="Обычный 10 3 2" xfId="3272"/>
    <cellStyle name="Обычный 10 4" xfId="3273"/>
    <cellStyle name="Обычный 101" xfId="3274"/>
    <cellStyle name="Обычный 101 2" xfId="3275"/>
    <cellStyle name="Обычный 101 2 2 2 2 2" xfId="3276"/>
    <cellStyle name="Обычный 102" xfId="3277"/>
    <cellStyle name="Обычный 102 2" xfId="3278"/>
    <cellStyle name="Обычный 103" xfId="3279"/>
    <cellStyle name="Обычный 103 2" xfId="3280"/>
    <cellStyle name="Обычный 107" xfId="3281"/>
    <cellStyle name="Обычный 108" xfId="3282"/>
    <cellStyle name="Обычный 108 2" xfId="3283"/>
    <cellStyle name="Обычный 11" xfId="3284"/>
    <cellStyle name="Обычный 11 2" xfId="3285"/>
    <cellStyle name="Обычный 11 2 2" xfId="3286"/>
    <cellStyle name="Обычный 11 2 3" xfId="3287"/>
    <cellStyle name="Обычный 11 3" xfId="3288"/>
    <cellStyle name="Обычный 11 3 2" xfId="3289"/>
    <cellStyle name="Обычный 11 4" xfId="3290"/>
    <cellStyle name="Обычный 11 5" xfId="3291"/>
    <cellStyle name="Обычный 11 6" xfId="3292"/>
    <cellStyle name="Обычный 11 7" xfId="3293"/>
    <cellStyle name="Обычный 11 8" xfId="3294"/>
    <cellStyle name="Обычный 112" xfId="3295"/>
    <cellStyle name="Обычный 114" xfId="3296"/>
    <cellStyle name="Обычный 114 2" xfId="3297"/>
    <cellStyle name="Обычный 117" xfId="3298"/>
    <cellStyle name="Обычный 117 2" xfId="3299"/>
    <cellStyle name="Обычный 118" xfId="3300"/>
    <cellStyle name="Обычный 119 2" xfId="3301"/>
    <cellStyle name="Обычный 12" xfId="3302"/>
    <cellStyle name="Обычный 12 2" xfId="3303"/>
    <cellStyle name="Обычный 12 2 2" xfId="3304"/>
    <cellStyle name="Обычный 12 2 5" xfId="3305"/>
    <cellStyle name="Обычный 12 3" xfId="3306"/>
    <cellStyle name="Обычный 120" xfId="3307"/>
    <cellStyle name="Обычный 120 2" xfId="3308"/>
    <cellStyle name="Обычный 121" xfId="3309"/>
    <cellStyle name="Обычный 122" xfId="3310"/>
    <cellStyle name="Обычный 122 2" xfId="3311"/>
    <cellStyle name="Обычный 123 2" xfId="3312"/>
    <cellStyle name="Обычный 124" xfId="3313"/>
    <cellStyle name="Обычный 125" xfId="3314"/>
    <cellStyle name="Обычный 125 2" xfId="3315"/>
    <cellStyle name="Обычный 126" xfId="3316"/>
    <cellStyle name="Обычный 126 2" xfId="3317"/>
    <cellStyle name="Обычный 127" xfId="3318"/>
    <cellStyle name="Обычный 128" xfId="3319"/>
    <cellStyle name="Обычный 129" xfId="3320"/>
    <cellStyle name="Обычный 129 2" xfId="3321"/>
    <cellStyle name="Обычный 13" xfId="3322"/>
    <cellStyle name="Обычный 13 2" xfId="3323"/>
    <cellStyle name="Обычный 13 2 2" xfId="3324"/>
    <cellStyle name="Обычный 13 2 3" xfId="3325"/>
    <cellStyle name="Обычный 13 2 4" xfId="3326"/>
    <cellStyle name="Обычный 13 3" xfId="3327"/>
    <cellStyle name="Обычный 13 3 10" xfId="3328"/>
    <cellStyle name="Обычный 13 3 10 2" xfId="3329"/>
    <cellStyle name="Обычный 13 3 11" xfId="3330"/>
    <cellStyle name="Обычный 13 3 2" xfId="3331"/>
    <cellStyle name="Обычный 13 3 2 2" xfId="3332"/>
    <cellStyle name="Обычный 13 3 2 2 2" xfId="3333"/>
    <cellStyle name="Обычный 13 3 2 2 3" xfId="3334"/>
    <cellStyle name="Обычный 13 3 2 3" xfId="3335"/>
    <cellStyle name="Обычный 13 3 2 3 2" xfId="3336"/>
    <cellStyle name="Обычный 13 3 2 4" xfId="3337"/>
    <cellStyle name="Обычный 13 3 2 5" xfId="3338"/>
    <cellStyle name="Обычный 13 3 3" xfId="3339"/>
    <cellStyle name="Обычный 13 3 3 2" xfId="3340"/>
    <cellStyle name="Обычный 13 3 3 2 2" xfId="3341"/>
    <cellStyle name="Обычный 13 3 3 2 3" xfId="3342"/>
    <cellStyle name="Обычный 13 3 3 3" xfId="3343"/>
    <cellStyle name="Обычный 13 3 3 3 2" xfId="3344"/>
    <cellStyle name="Обычный 13 3 3 4" xfId="3345"/>
    <cellStyle name="Обычный 13 3 3 5" xfId="3346"/>
    <cellStyle name="Обычный 13 3 4" xfId="3347"/>
    <cellStyle name="Обычный 13 3 5" xfId="3348"/>
    <cellStyle name="Обычный 13 3 5 2" xfId="3349"/>
    <cellStyle name="Обычный 13 3 5 2 2" xfId="3350"/>
    <cellStyle name="Обычный 13 3 5 2 3" xfId="3351"/>
    <cellStyle name="Обычный 13 3 5 3" xfId="3352"/>
    <cellStyle name="Обычный 13 3 5 3 2" xfId="3353"/>
    <cellStyle name="Обычный 13 3 5 4" xfId="3354"/>
    <cellStyle name="Обычный 13 3 5 5" xfId="3355"/>
    <cellStyle name="Обычный 13 3 6" xfId="3356"/>
    <cellStyle name="Обычный 13 3 6 2" xfId="3357"/>
    <cellStyle name="Обычный 13 3 6 2 2" xfId="3358"/>
    <cellStyle name="Обычный 13 3 6 2 3" xfId="3359"/>
    <cellStyle name="Обычный 13 3 6 3" xfId="3360"/>
    <cellStyle name="Обычный 13 3 6 3 2" xfId="3361"/>
    <cellStyle name="Обычный 13 3 6 4" xfId="3362"/>
    <cellStyle name="Обычный 13 3 6 5" xfId="3363"/>
    <cellStyle name="Обычный 13 3 7" xfId="3364"/>
    <cellStyle name="Обычный 13 3 7 2" xfId="3365"/>
    <cellStyle name="Обычный 13 3 7 2 2" xfId="3366"/>
    <cellStyle name="Обычный 13 3 7 2 2 2" xfId="3367"/>
    <cellStyle name="Обычный 13 3 7 2 3" xfId="3368"/>
    <cellStyle name="Обычный 13 3 7 2 4" xfId="3369"/>
    <cellStyle name="Обычный 13 3 7 3" xfId="3370"/>
    <cellStyle name="Обычный 13 3 7 4" xfId="3371"/>
    <cellStyle name="Обычный 13 3 8" xfId="3372"/>
    <cellStyle name="Обычный 13 3 9" xfId="3373"/>
    <cellStyle name="Обычный 13 3 9 2" xfId="3374"/>
    <cellStyle name="Обычный 13 3 9 3" xfId="3375"/>
    <cellStyle name="Обычный 13 4" xfId="3376"/>
    <cellStyle name="Обычный 13 4 2" xfId="3377"/>
    <cellStyle name="Обычный 13 4 3" xfId="3378"/>
    <cellStyle name="Обычный 13 5" xfId="3379"/>
    <cellStyle name="Обычный 130" xfId="3380"/>
    <cellStyle name="Обычный 130 2" xfId="3381"/>
    <cellStyle name="Обычный 131" xfId="3382"/>
    <cellStyle name="Обычный 132" xfId="3383"/>
    <cellStyle name="Обычный 132 2" xfId="3384"/>
    <cellStyle name="Обычный 133" xfId="3385"/>
    <cellStyle name="Обычный 134" xfId="3386"/>
    <cellStyle name="Обычный 135" xfId="3387"/>
    <cellStyle name="Обычный 136" xfId="3388"/>
    <cellStyle name="Обычный 137" xfId="3389"/>
    <cellStyle name="Обычный 138" xfId="3390"/>
    <cellStyle name="Обычный 14" xfId="3391"/>
    <cellStyle name="Обычный 14 10" xfId="3392"/>
    <cellStyle name="Обычный 14 10 2" xfId="3393"/>
    <cellStyle name="Обычный 14 10 2 2" xfId="3394"/>
    <cellStyle name="Обычный 14 10 2 3" xfId="3395"/>
    <cellStyle name="Обычный 14 10 3" xfId="3396"/>
    <cellStyle name="Обычный 14 10 3 2" xfId="3397"/>
    <cellStyle name="Обычный 14 10 4" xfId="3398"/>
    <cellStyle name="Обычный 14 10 5" xfId="3399"/>
    <cellStyle name="Обычный 14 11" xfId="3400"/>
    <cellStyle name="Обычный 14 11 2" xfId="3401"/>
    <cellStyle name="Обычный 14 11 2 2" xfId="3402"/>
    <cellStyle name="Обычный 14 11 2 3" xfId="3403"/>
    <cellStyle name="Обычный 14 11 3" xfId="3404"/>
    <cellStyle name="Обычный 14 11 3 2" xfId="3405"/>
    <cellStyle name="Обычный 14 11 4" xfId="3406"/>
    <cellStyle name="Обычный 14 11 5" xfId="3407"/>
    <cellStyle name="Обычный 14 12" xfId="3408"/>
    <cellStyle name="Обычный 14 12 2" xfId="3409"/>
    <cellStyle name="Обычный 14 12 2 2" xfId="3410"/>
    <cellStyle name="Обычный 14 12 2 3" xfId="3411"/>
    <cellStyle name="Обычный 14 12 3" xfId="3412"/>
    <cellStyle name="Обычный 14 12 3 2" xfId="3413"/>
    <cellStyle name="Обычный 14 12 4" xfId="3414"/>
    <cellStyle name="Обычный 14 12 5" xfId="3415"/>
    <cellStyle name="Обычный 14 13" xfId="3416"/>
    <cellStyle name="Обычный 14 13 2" xfId="3417"/>
    <cellStyle name="Обычный 14 13 2 2" xfId="3418"/>
    <cellStyle name="Обычный 14 13 2 3" xfId="3419"/>
    <cellStyle name="Обычный 14 13 3" xfId="3420"/>
    <cellStyle name="Обычный 14 13 3 2" xfId="3421"/>
    <cellStyle name="Обычный 14 13 4" xfId="3422"/>
    <cellStyle name="Обычный 14 13 5" xfId="3423"/>
    <cellStyle name="Обычный 14 14" xfId="3424"/>
    <cellStyle name="Обычный 14 14 2" xfId="3425"/>
    <cellStyle name="Обычный 14 14 3" xfId="3426"/>
    <cellStyle name="Обычный 14 15" xfId="3427"/>
    <cellStyle name="Обычный 14 15 2" xfId="3428"/>
    <cellStyle name="Обычный 14 16" xfId="3429"/>
    <cellStyle name="Обычный 14 17" xfId="3430"/>
    <cellStyle name="Обычный 14 18" xfId="3431"/>
    <cellStyle name="Обычный 14 2" xfId="3432"/>
    <cellStyle name="Обычный 14 2 2" xfId="3433"/>
    <cellStyle name="Обычный 14 2 3" xfId="3434"/>
    <cellStyle name="Обычный 14 2 3 2" xfId="3435"/>
    <cellStyle name="Обычный 14 2 3 2 2" xfId="3436"/>
    <cellStyle name="Обычный 14 2 3 2 3" xfId="3437"/>
    <cellStyle name="Обычный 14 2 3 3" xfId="3438"/>
    <cellStyle name="Обычный 14 2 3 3 2" xfId="3439"/>
    <cellStyle name="Обычный 14 2 3 4" xfId="3440"/>
    <cellStyle name="Обычный 14 2 3 5" xfId="3441"/>
    <cellStyle name="Обычный 14 2 4" xfId="3442"/>
    <cellStyle name="Обычный 14 2 4 2" xfId="3443"/>
    <cellStyle name="Обычный 14 2 4 2 2" xfId="3444"/>
    <cellStyle name="Обычный 14 2 4 3" xfId="3445"/>
    <cellStyle name="Обычный 14 2 4 4" xfId="3446"/>
    <cellStyle name="Обычный 14 2 5" xfId="3447"/>
    <cellStyle name="Обычный 14 2 6" xfId="3448"/>
    <cellStyle name="Обычный 14 2 7" xfId="3449"/>
    <cellStyle name="Обычный 14 3" xfId="3450"/>
    <cellStyle name="Обычный 14 3 2" xfId="3451"/>
    <cellStyle name="Обычный 14 3 2 2" xfId="3452"/>
    <cellStyle name="Обычный 14 3 2 2 2" xfId="3453"/>
    <cellStyle name="Обычный 14 3 2 2 3" xfId="3454"/>
    <cellStyle name="Обычный 14 3 2 3" xfId="3455"/>
    <cellStyle name="Обычный 14 3 2 3 2" xfId="3456"/>
    <cellStyle name="Обычный 14 3 2 4" xfId="3457"/>
    <cellStyle name="Обычный 14 3 2 5" xfId="3458"/>
    <cellStyle name="Обычный 14 3 3" xfId="3459"/>
    <cellStyle name="Обычный 14 3 4" xfId="3460"/>
    <cellStyle name="Обычный 14 3 4 2" xfId="3461"/>
    <cellStyle name="Обычный 14 3 4 3" xfId="3462"/>
    <cellStyle name="Обычный 14 3 5" xfId="3463"/>
    <cellStyle name="Обычный 14 3 5 2" xfId="3464"/>
    <cellStyle name="Обычный 14 3 6" xfId="3465"/>
    <cellStyle name="Обычный 14 3 7" xfId="3466"/>
    <cellStyle name="Обычный 14 4" xfId="3467"/>
    <cellStyle name="Обычный 14 4 2" xfId="3468"/>
    <cellStyle name="Обычный 14 4 2 2" xfId="3469"/>
    <cellStyle name="Обычный 14 4 2 2 2" xfId="3470"/>
    <cellStyle name="Обычный 14 4 2 2 3" xfId="3471"/>
    <cellStyle name="Обычный 14 4 2 3" xfId="3472"/>
    <cellStyle name="Обычный 14 4 2 3 2" xfId="3473"/>
    <cellStyle name="Обычный 14 4 2 4" xfId="3474"/>
    <cellStyle name="Обычный 14 4 2 5" xfId="3475"/>
    <cellStyle name="Обычный 14 4 3" xfId="3476"/>
    <cellStyle name="Обычный 14 4 4" xfId="3477"/>
    <cellStyle name="Обычный 14 4 4 2" xfId="3478"/>
    <cellStyle name="Обычный 14 4 4 3" xfId="3479"/>
    <cellStyle name="Обычный 14 4 5" xfId="3480"/>
    <cellStyle name="Обычный 14 4 5 2" xfId="3481"/>
    <cellStyle name="Обычный 14 4 6" xfId="3482"/>
    <cellStyle name="Обычный 14 4 7" xfId="3483"/>
    <cellStyle name="Обычный 14 5" xfId="3484"/>
    <cellStyle name="Обычный 14 5 2" xfId="3485"/>
    <cellStyle name="Обычный 14 5 2 2" xfId="3486"/>
    <cellStyle name="Обычный 14 5 2 2 2" xfId="3487"/>
    <cellStyle name="Обычный 14 5 2 2 3" xfId="3488"/>
    <cellStyle name="Обычный 14 5 2 3" xfId="3489"/>
    <cellStyle name="Обычный 14 5 2 3 2" xfId="3490"/>
    <cellStyle name="Обычный 14 5 2 4" xfId="3491"/>
    <cellStyle name="Обычный 14 5 2 5" xfId="3492"/>
    <cellStyle name="Обычный 14 5 3" xfId="3493"/>
    <cellStyle name="Обычный 14 5 3 2" xfId="3494"/>
    <cellStyle name="Обычный 14 5 3 3" xfId="3495"/>
    <cellStyle name="Обычный 14 5 4" xfId="3496"/>
    <cellStyle name="Обычный 14 5 4 2" xfId="3497"/>
    <cellStyle name="Обычный 14 5 5" xfId="3498"/>
    <cellStyle name="Обычный 14 5 6" xfId="3499"/>
    <cellStyle name="Обычный 14 6" xfId="3500"/>
    <cellStyle name="Обычный 14 6 2" xfId="3501"/>
    <cellStyle name="Обычный 14 6 2 2" xfId="3502"/>
    <cellStyle name="Обычный 14 6 2 2 2" xfId="3503"/>
    <cellStyle name="Обычный 14 6 2 2 3" xfId="3504"/>
    <cellStyle name="Обычный 14 6 2 3" xfId="3505"/>
    <cellStyle name="Обычный 14 6 2 3 2" xfId="3506"/>
    <cellStyle name="Обычный 14 6 2 4" xfId="3507"/>
    <cellStyle name="Обычный 14 6 2 5" xfId="3508"/>
    <cellStyle name="Обычный 14 6 3" xfId="3509"/>
    <cellStyle name="Обычный 14 6 3 2" xfId="3510"/>
    <cellStyle name="Обычный 14 6 3 3" xfId="3511"/>
    <cellStyle name="Обычный 14 6 4" xfId="3512"/>
    <cellStyle name="Обычный 14 6 4 2" xfId="3513"/>
    <cellStyle name="Обычный 14 6 5" xfId="3514"/>
    <cellStyle name="Обычный 14 6 6" xfId="3515"/>
    <cellStyle name="Обычный 14 7" xfId="3516"/>
    <cellStyle name="Обычный 14 7 2" xfId="3517"/>
    <cellStyle name="Обычный 14 7 2 2" xfId="3518"/>
    <cellStyle name="Обычный 14 7 2 2 2" xfId="3519"/>
    <cellStyle name="Обычный 14 7 2 2 3" xfId="3520"/>
    <cellStyle name="Обычный 14 7 2 3" xfId="3521"/>
    <cellStyle name="Обычный 14 7 2 3 2" xfId="3522"/>
    <cellStyle name="Обычный 14 7 2 4" xfId="3523"/>
    <cellStyle name="Обычный 14 7 2 5" xfId="3524"/>
    <cellStyle name="Обычный 14 7 3" xfId="3525"/>
    <cellStyle name="Обычный 14 7 3 2" xfId="3526"/>
    <cellStyle name="Обычный 14 7 3 3" xfId="3527"/>
    <cellStyle name="Обычный 14 7 4" xfId="3528"/>
    <cellStyle name="Обычный 14 7 4 2" xfId="3529"/>
    <cellStyle name="Обычный 14 7 5" xfId="3530"/>
    <cellStyle name="Обычный 14 7 6" xfId="3531"/>
    <cellStyle name="Обычный 14 8" xfId="3532"/>
    <cellStyle name="Обычный 14 8 2" xfId="3533"/>
    <cellStyle name="Обычный 14 8 2 2" xfId="3534"/>
    <cellStyle name="Обычный 14 8 2 3" xfId="3535"/>
    <cellStyle name="Обычный 14 8 3" xfId="3536"/>
    <cellStyle name="Обычный 14 8 3 2" xfId="3537"/>
    <cellStyle name="Обычный 14 8 4" xfId="3538"/>
    <cellStyle name="Обычный 14 8 5" xfId="3539"/>
    <cellStyle name="Обычный 14 9" xfId="3540"/>
    <cellStyle name="Обычный 14 9 2" xfId="3541"/>
    <cellStyle name="Обычный 14 9 2 2" xfId="3542"/>
    <cellStyle name="Обычный 14 9 2 3" xfId="3543"/>
    <cellStyle name="Обычный 14 9 3" xfId="3544"/>
    <cellStyle name="Обычный 14 9 3 2" xfId="3545"/>
    <cellStyle name="Обычный 14 9 4" xfId="3546"/>
    <cellStyle name="Обычный 14 9 5" xfId="3547"/>
    <cellStyle name="Обычный 140" xfId="3548"/>
    <cellStyle name="Обычный 141" xfId="3549"/>
    <cellStyle name="Обычный 142" xfId="3550"/>
    <cellStyle name="Обычный 143" xfId="3551"/>
    <cellStyle name="Обычный 144" xfId="3552"/>
    <cellStyle name="Обычный 145" xfId="3553"/>
    <cellStyle name="Обычный 146" xfId="3554"/>
    <cellStyle name="Обычный 148" xfId="3555"/>
    <cellStyle name="Обычный 149" xfId="3556"/>
    <cellStyle name="Обычный 15" xfId="3557"/>
    <cellStyle name="Обычный 15 2" xfId="3558"/>
    <cellStyle name="Обычный 15 2 2" xfId="3559"/>
    <cellStyle name="Обычный 15 3" xfId="3560"/>
    <cellStyle name="Обычный 15 4" xfId="3561"/>
    <cellStyle name="Обычный 151" xfId="3562"/>
    <cellStyle name="Обычный 152" xfId="3563"/>
    <cellStyle name="Обычный 154" xfId="3564"/>
    <cellStyle name="Обычный 155" xfId="3565"/>
    <cellStyle name="Обычный 156" xfId="3566"/>
    <cellStyle name="Обычный 157" xfId="3567"/>
    <cellStyle name="Обычный 158" xfId="3568"/>
    <cellStyle name="Обычный 16" xfId="3569"/>
    <cellStyle name="Обычный 16 2" xfId="3570"/>
    <cellStyle name="Обычный 16 2 2" xfId="3571"/>
    <cellStyle name="Обычный 16 2 3" xfId="3572"/>
    <cellStyle name="Обычный 16 3" xfId="3573"/>
    <cellStyle name="Обычный 16 3 2" xfId="3574"/>
    <cellStyle name="Обычный 16 3 3" xfId="3575"/>
    <cellStyle name="Обычный 16 3 3 2" xfId="3576"/>
    <cellStyle name="Обычный 16 3 3 2 2" xfId="3577"/>
    <cellStyle name="Обычный 16 3 3 3" xfId="3578"/>
    <cellStyle name="Обычный 16 3 3 4" xfId="3579"/>
    <cellStyle name="Обычный 16 4" xfId="3580"/>
    <cellStyle name="Обычный 16 4 2" xfId="3581"/>
    <cellStyle name="Обычный 16 4 3" xfId="3582"/>
    <cellStyle name="Обычный 16 5" xfId="3583"/>
    <cellStyle name="Обычный 161" xfId="3584"/>
    <cellStyle name="Обычный 162" xfId="3585"/>
    <cellStyle name="Обычный 163" xfId="3586"/>
    <cellStyle name="Обычный 164" xfId="3587"/>
    <cellStyle name="Обычный 165" xfId="3588"/>
    <cellStyle name="Обычный 166" xfId="3589"/>
    <cellStyle name="Обычный 167" xfId="3590"/>
    <cellStyle name="Обычный 168" xfId="3591"/>
    <cellStyle name="Обычный 169" xfId="3592"/>
    <cellStyle name="Обычный 17" xfId="3593"/>
    <cellStyle name="Обычный 17 2" xfId="3594"/>
    <cellStyle name="Обычный 17 2 2" xfId="3595"/>
    <cellStyle name="Обычный 17 2 2 2" xfId="3596"/>
    <cellStyle name="Обычный 17 2 2 3" xfId="3597"/>
    <cellStyle name="Обычный 17 2 3" xfId="3598"/>
    <cellStyle name="Обычный 17 2 3 2" xfId="3599"/>
    <cellStyle name="Обычный 17 2 4" xfId="3600"/>
    <cellStyle name="Обычный 17 2 5" xfId="3601"/>
    <cellStyle name="Обычный 17 2 6" xfId="3602"/>
    <cellStyle name="Обычный 17 3" xfId="3603"/>
    <cellStyle name="Обычный 17 3 2" xfId="3604"/>
    <cellStyle name="Обычный 17 4" xfId="3605"/>
    <cellStyle name="Обычный 17 4 2" xfId="3606"/>
    <cellStyle name="Обычный 17 4 3" xfId="3607"/>
    <cellStyle name="Обычный 17 4 4" xfId="3608"/>
    <cellStyle name="Обычный 17 5" xfId="3609"/>
    <cellStyle name="Обычный 17 5 2" xfId="3610"/>
    <cellStyle name="Обычный 17 5 2 2" xfId="3611"/>
    <cellStyle name="Обычный 17 5 2 2 2" xfId="3612"/>
    <cellStyle name="Обычный 17 5 2 3" xfId="3613"/>
    <cellStyle name="Обычный 17 5 2 4" xfId="3614"/>
    <cellStyle name="Обычный 17 5 3" xfId="3615"/>
    <cellStyle name="Обычный 17 6" xfId="3616"/>
    <cellStyle name="Обычный 17 7" xfId="3617"/>
    <cellStyle name="Обычный 17 8" xfId="3618"/>
    <cellStyle name="Обычный 170" xfId="3619"/>
    <cellStyle name="Обычный 171" xfId="3620"/>
    <cellStyle name="Обычный 172" xfId="3621"/>
    <cellStyle name="Обычный 173" xfId="3622"/>
    <cellStyle name="Обычный 176" xfId="3623"/>
    <cellStyle name="Обычный 176 2" xfId="3624"/>
    <cellStyle name="Обычный 176 2 2" xfId="3625"/>
    <cellStyle name="Обычный 176 3" xfId="3626"/>
    <cellStyle name="Обычный 176 4" xfId="3627"/>
    <cellStyle name="Обычный 177" xfId="3628"/>
    <cellStyle name="Обычный 178" xfId="3629"/>
    <cellStyle name="Обычный 179" xfId="3630"/>
    <cellStyle name="Обычный 18" xfId="3631"/>
    <cellStyle name="Обычный 18 2" xfId="3632"/>
    <cellStyle name="Обычный 18 2 2" xfId="3633"/>
    <cellStyle name="Обычный 18 2 2 2" xfId="3634"/>
    <cellStyle name="Обычный 18 2 2 2 2" xfId="3635"/>
    <cellStyle name="Обычный 18 2 2 2 3" xfId="3636"/>
    <cellStyle name="Обычный 18 2 2 2 4" xfId="3637"/>
    <cellStyle name="Обычный 18 2 2 3" xfId="3638"/>
    <cellStyle name="Обычный 18 2 2 4" xfId="3639"/>
    <cellStyle name="Обычный 18 2 2 5" xfId="3640"/>
    <cellStyle name="Обычный 18 2 3" xfId="3641"/>
    <cellStyle name="Обычный 18 2 3 2" xfId="3642"/>
    <cellStyle name="Обычный 18 2 3 3" xfId="3643"/>
    <cellStyle name="Обычный 18 2 3 4" xfId="3644"/>
    <cellStyle name="Обычный 18 2 4" xfId="3645"/>
    <cellStyle name="Обычный 18 2 5" xfId="3646"/>
    <cellStyle name="Обычный 18 2 6" xfId="3647"/>
    <cellStyle name="Обычный 18 2 7" xfId="3648"/>
    <cellStyle name="Обычный 18 3" xfId="3649"/>
    <cellStyle name="Обычный 18 3 2" xfId="3650"/>
    <cellStyle name="Обычный 18 3 2 2" xfId="3651"/>
    <cellStyle name="Обычный 18 3 2 3" xfId="3652"/>
    <cellStyle name="Обычный 18 3 2 4" xfId="3653"/>
    <cellStyle name="Обычный 18 3 3" xfId="3654"/>
    <cellStyle name="Обычный 18 3 4" xfId="3655"/>
    <cellStyle name="Обычный 18 3 5" xfId="3656"/>
    <cellStyle name="Обычный 18 4" xfId="3657"/>
    <cellStyle name="Обычный 18 4 2" xfId="3658"/>
    <cellStyle name="Обычный 18 4 3" xfId="3659"/>
    <cellStyle name="Обычный 18 4 4" xfId="3660"/>
    <cellStyle name="Обычный 18 5" xfId="3661"/>
    <cellStyle name="Обычный 18 6" xfId="3662"/>
    <cellStyle name="Обычный 18 7" xfId="3663"/>
    <cellStyle name="Обычный 18 8" xfId="3664"/>
    <cellStyle name="Обычный 180" xfId="3665"/>
    <cellStyle name="Обычный 181" xfId="3666"/>
    <cellStyle name="Обычный 182" xfId="3667"/>
    <cellStyle name="Обычный 183" xfId="3668"/>
    <cellStyle name="Обычный 184" xfId="3669"/>
    <cellStyle name="Обычный 185" xfId="3670"/>
    <cellStyle name="Обычный 186" xfId="3671"/>
    <cellStyle name="Обычный 187" xfId="3672"/>
    <cellStyle name="Обычный 189" xfId="3673"/>
    <cellStyle name="Обычный 19" xfId="3674"/>
    <cellStyle name="Обычный 19 2" xfId="3675"/>
    <cellStyle name="Обычный 19 2 2" xfId="3676"/>
    <cellStyle name="Обычный 19 2 3" xfId="3677"/>
    <cellStyle name="Обычный 19 2 3 2" xfId="3678"/>
    <cellStyle name="Обычный 19 2 3 3" xfId="3679"/>
    <cellStyle name="Обычный 19 2 4" xfId="3680"/>
    <cellStyle name="Обычный 19 2 4 2" xfId="3681"/>
    <cellStyle name="Обычный 19 2 5" xfId="3682"/>
    <cellStyle name="Обычный 19 2 6" xfId="3683"/>
    <cellStyle name="Обычный 19 3" xfId="3684"/>
    <cellStyle name="Обычный 19 4" xfId="3685"/>
    <cellStyle name="Обычный 19 4 2" xfId="3686"/>
    <cellStyle name="Обычный 19 4 3" xfId="3687"/>
    <cellStyle name="Обычный 19 5" xfId="3688"/>
    <cellStyle name="Обычный 19 5 2" xfId="3689"/>
    <cellStyle name="Обычный 19 6" xfId="3690"/>
    <cellStyle name="Обычный 19 7" xfId="3691"/>
    <cellStyle name="Обычный 19 8" xfId="3692"/>
    <cellStyle name="Обычный 19 9" xfId="3693"/>
    <cellStyle name="Обычный 190" xfId="3694"/>
    <cellStyle name="Обычный 191" xfId="3695"/>
    <cellStyle name="Обычный 192" xfId="3696"/>
    <cellStyle name="Обычный 193" xfId="3697"/>
    <cellStyle name="Обычный 194" xfId="3698"/>
    <cellStyle name="Обычный 195" xfId="3699"/>
    <cellStyle name="Обычный 196" xfId="3700"/>
    <cellStyle name="Обычный 197" xfId="3701"/>
    <cellStyle name="Обычный 198" xfId="3702"/>
    <cellStyle name="Обычный 199" xfId="3703"/>
    <cellStyle name="Обычный 2" xfId="3704"/>
    <cellStyle name="Обычный 2 10" xfId="3705"/>
    <cellStyle name="Обычный 2 10 10" xfId="3706"/>
    <cellStyle name="Обычный 2 10 10 2" xfId="3707"/>
    <cellStyle name="Обычный 2 10 10 2 2" xfId="3708"/>
    <cellStyle name="Обычный 2 10 10 2 3" xfId="3709"/>
    <cellStyle name="Обычный 2 10 10 3" xfId="3710"/>
    <cellStyle name="Обычный 2 10 10 3 2" xfId="3711"/>
    <cellStyle name="Обычный 2 10 10 4" xfId="3712"/>
    <cellStyle name="Обычный 2 10 10 5" xfId="3713"/>
    <cellStyle name="Обычный 2 10 11" xfId="3714"/>
    <cellStyle name="Обычный 2 10 11 2" xfId="3715"/>
    <cellStyle name="Обычный 2 10 11 2 2" xfId="3716"/>
    <cellStyle name="Обычный 2 10 11 2 3" xfId="3717"/>
    <cellStyle name="Обычный 2 10 11 3" xfId="3718"/>
    <cellStyle name="Обычный 2 10 11 3 2" xfId="3719"/>
    <cellStyle name="Обычный 2 10 11 4" xfId="3720"/>
    <cellStyle name="Обычный 2 10 11 5" xfId="3721"/>
    <cellStyle name="Обычный 2 10 12" xfId="3722"/>
    <cellStyle name="Обычный 2 10 12 2" xfId="3723"/>
    <cellStyle name="Обычный 2 10 12 2 2" xfId="3724"/>
    <cellStyle name="Обычный 2 10 12 2 3" xfId="3725"/>
    <cellStyle name="Обычный 2 10 12 3" xfId="3726"/>
    <cellStyle name="Обычный 2 10 12 3 2" xfId="3727"/>
    <cellStyle name="Обычный 2 10 12 4" xfId="3728"/>
    <cellStyle name="Обычный 2 10 12 5" xfId="3729"/>
    <cellStyle name="Обычный 2 10 13" xfId="3730"/>
    <cellStyle name="Обычный 2 10 13 2" xfId="3731"/>
    <cellStyle name="Обычный 2 10 13 2 2" xfId="3732"/>
    <cellStyle name="Обычный 2 10 13 2 3" xfId="3733"/>
    <cellStyle name="Обычный 2 10 13 3" xfId="3734"/>
    <cellStyle name="Обычный 2 10 13 3 2" xfId="3735"/>
    <cellStyle name="Обычный 2 10 13 4" xfId="3736"/>
    <cellStyle name="Обычный 2 10 13 5" xfId="3737"/>
    <cellStyle name="Обычный 2 10 14" xfId="3738"/>
    <cellStyle name="Обычный 2 10 14 2" xfId="3739"/>
    <cellStyle name="Обычный 2 10 14 3" xfId="3740"/>
    <cellStyle name="Обычный 2 10 15" xfId="3741"/>
    <cellStyle name="Обычный 2 10 15 2" xfId="3742"/>
    <cellStyle name="Обычный 2 10 16" xfId="3743"/>
    <cellStyle name="Обычный 2 10 17" xfId="3744"/>
    <cellStyle name="Обычный 2 10 2" xfId="3745"/>
    <cellStyle name="Обычный 2 10 2 2" xfId="3746"/>
    <cellStyle name="Обычный 2 10 2 2 2" xfId="3747"/>
    <cellStyle name="Обычный 2 10 2 2 2 2" xfId="3748"/>
    <cellStyle name="Обычный 2 10 2 2 2 3" xfId="3749"/>
    <cellStyle name="Обычный 2 10 2 2 3" xfId="3750"/>
    <cellStyle name="Обычный 2 10 2 2 3 2" xfId="3751"/>
    <cellStyle name="Обычный 2 10 2 2 4" xfId="3752"/>
    <cellStyle name="Обычный 2 10 2 2 5" xfId="3753"/>
    <cellStyle name="Обычный 2 10 2 3" xfId="3754"/>
    <cellStyle name="Обычный 2 10 2 4" xfId="3755"/>
    <cellStyle name="Обычный 2 10 2 4 2" xfId="3756"/>
    <cellStyle name="Обычный 2 10 2 4 3" xfId="3757"/>
    <cellStyle name="Обычный 2 10 2 5" xfId="3758"/>
    <cellStyle name="Обычный 2 10 2 5 2" xfId="3759"/>
    <cellStyle name="Обычный 2 10 2 6" xfId="3760"/>
    <cellStyle name="Обычный 2 10 2 7" xfId="3761"/>
    <cellStyle name="Обычный 2 10 3" xfId="3762"/>
    <cellStyle name="Обычный 2 10 3 2" xfId="3763"/>
    <cellStyle name="Обычный 2 10 3 2 2" xfId="3764"/>
    <cellStyle name="Обычный 2 10 3 2 2 2" xfId="3765"/>
    <cellStyle name="Обычный 2 10 3 2 2 3" xfId="3766"/>
    <cellStyle name="Обычный 2 10 3 2 3" xfId="3767"/>
    <cellStyle name="Обычный 2 10 3 2 3 2" xfId="3768"/>
    <cellStyle name="Обычный 2 10 3 2 4" xfId="3769"/>
    <cellStyle name="Обычный 2 10 3 2 5" xfId="3770"/>
    <cellStyle name="Обычный 2 10 3 3" xfId="3771"/>
    <cellStyle name="Обычный 2 10 3 3 2" xfId="3772"/>
    <cellStyle name="Обычный 2 10 3 3 3" xfId="3773"/>
    <cellStyle name="Обычный 2 10 3 4" xfId="3774"/>
    <cellStyle name="Обычный 2 10 3 4 2" xfId="3775"/>
    <cellStyle name="Обычный 2 10 3 5" xfId="3776"/>
    <cellStyle name="Обычный 2 10 3 6" xfId="3777"/>
    <cellStyle name="Обычный 2 10 4" xfId="3778"/>
    <cellStyle name="Обычный 2 10 4 2" xfId="3779"/>
    <cellStyle name="Обычный 2 10 4 2 2" xfId="3780"/>
    <cellStyle name="Обычный 2 10 4 2 2 2" xfId="3781"/>
    <cellStyle name="Обычный 2 10 4 2 2 3" xfId="3782"/>
    <cellStyle name="Обычный 2 10 4 2 3" xfId="3783"/>
    <cellStyle name="Обычный 2 10 4 2 3 2" xfId="3784"/>
    <cellStyle name="Обычный 2 10 4 2 4" xfId="3785"/>
    <cellStyle name="Обычный 2 10 4 2 5" xfId="3786"/>
    <cellStyle name="Обычный 2 10 4 3" xfId="3787"/>
    <cellStyle name="Обычный 2 10 4 3 2" xfId="3788"/>
    <cellStyle name="Обычный 2 10 4 3 3" xfId="3789"/>
    <cellStyle name="Обычный 2 10 4 4" xfId="3790"/>
    <cellStyle name="Обычный 2 10 4 4 2" xfId="3791"/>
    <cellStyle name="Обычный 2 10 4 5" xfId="3792"/>
    <cellStyle name="Обычный 2 10 4 6" xfId="3793"/>
    <cellStyle name="Обычный 2 10 5" xfId="3794"/>
    <cellStyle name="Обычный 2 10 5 2" xfId="3795"/>
    <cellStyle name="Обычный 2 10 5 2 2" xfId="3796"/>
    <cellStyle name="Обычный 2 10 5 2 2 2" xfId="3797"/>
    <cellStyle name="Обычный 2 10 5 2 2 3" xfId="3798"/>
    <cellStyle name="Обычный 2 10 5 2 3" xfId="3799"/>
    <cellStyle name="Обычный 2 10 5 2 3 2" xfId="3800"/>
    <cellStyle name="Обычный 2 10 5 2 4" xfId="3801"/>
    <cellStyle name="Обычный 2 10 5 2 5" xfId="3802"/>
    <cellStyle name="Обычный 2 10 5 3" xfId="3803"/>
    <cellStyle name="Обычный 2 10 5 3 2" xfId="3804"/>
    <cellStyle name="Обычный 2 10 5 3 3" xfId="3805"/>
    <cellStyle name="Обычный 2 10 5 4" xfId="3806"/>
    <cellStyle name="Обычный 2 10 5 4 2" xfId="3807"/>
    <cellStyle name="Обычный 2 10 5 5" xfId="3808"/>
    <cellStyle name="Обычный 2 10 5 6" xfId="3809"/>
    <cellStyle name="Обычный 2 10 6" xfId="3810"/>
    <cellStyle name="Обычный 2 10 6 2" xfId="3811"/>
    <cellStyle name="Обычный 2 10 6 2 2" xfId="3812"/>
    <cellStyle name="Обычный 2 10 6 2 2 2" xfId="3813"/>
    <cellStyle name="Обычный 2 10 6 2 2 3" xfId="3814"/>
    <cellStyle name="Обычный 2 10 6 2 3" xfId="3815"/>
    <cellStyle name="Обычный 2 10 6 2 3 2" xfId="3816"/>
    <cellStyle name="Обычный 2 10 6 2 4" xfId="3817"/>
    <cellStyle name="Обычный 2 10 6 2 5" xfId="3818"/>
    <cellStyle name="Обычный 2 10 6 3" xfId="3819"/>
    <cellStyle name="Обычный 2 10 6 3 2" xfId="3820"/>
    <cellStyle name="Обычный 2 10 6 3 3" xfId="3821"/>
    <cellStyle name="Обычный 2 10 6 4" xfId="3822"/>
    <cellStyle name="Обычный 2 10 6 4 2" xfId="3823"/>
    <cellStyle name="Обычный 2 10 6 5" xfId="3824"/>
    <cellStyle name="Обычный 2 10 6 6" xfId="3825"/>
    <cellStyle name="Обычный 2 10 7" xfId="3826"/>
    <cellStyle name="Обычный 2 10 7 2" xfId="3827"/>
    <cellStyle name="Обычный 2 10 7 2 2" xfId="3828"/>
    <cellStyle name="Обычный 2 10 7 2 2 2" xfId="3829"/>
    <cellStyle name="Обычный 2 10 7 2 2 3" xfId="3830"/>
    <cellStyle name="Обычный 2 10 7 2 3" xfId="3831"/>
    <cellStyle name="Обычный 2 10 7 2 3 2" xfId="3832"/>
    <cellStyle name="Обычный 2 10 7 2 4" xfId="3833"/>
    <cellStyle name="Обычный 2 10 7 2 5" xfId="3834"/>
    <cellStyle name="Обычный 2 10 7 3" xfId="3835"/>
    <cellStyle name="Обычный 2 10 7 3 2" xfId="3836"/>
    <cellStyle name="Обычный 2 10 7 3 3" xfId="3837"/>
    <cellStyle name="Обычный 2 10 7 4" xfId="3838"/>
    <cellStyle name="Обычный 2 10 7 4 2" xfId="3839"/>
    <cellStyle name="Обычный 2 10 7 5" xfId="3840"/>
    <cellStyle name="Обычный 2 10 7 6" xfId="3841"/>
    <cellStyle name="Обычный 2 10 8" xfId="3842"/>
    <cellStyle name="Обычный 2 10 8 2" xfId="3843"/>
    <cellStyle name="Обычный 2 10 8 2 2" xfId="3844"/>
    <cellStyle name="Обычный 2 10 8 2 3" xfId="3845"/>
    <cellStyle name="Обычный 2 10 8 3" xfId="3846"/>
    <cellStyle name="Обычный 2 10 8 3 2" xfId="3847"/>
    <cellStyle name="Обычный 2 10 8 4" xfId="3848"/>
    <cellStyle name="Обычный 2 10 8 5" xfId="3849"/>
    <cellStyle name="Обычный 2 10 9" xfId="3850"/>
    <cellStyle name="Обычный 2 10 9 2" xfId="3851"/>
    <cellStyle name="Обычный 2 10 9 2 2" xfId="3852"/>
    <cellStyle name="Обычный 2 10 9 2 3" xfId="3853"/>
    <cellStyle name="Обычный 2 10 9 3" xfId="3854"/>
    <cellStyle name="Обычный 2 10 9 3 2" xfId="3855"/>
    <cellStyle name="Обычный 2 10 9 4" xfId="3856"/>
    <cellStyle name="Обычный 2 10 9 5" xfId="3857"/>
    <cellStyle name="Обычный 2 100" xfId="3858"/>
    <cellStyle name="Обычный 2 11" xfId="3859"/>
    <cellStyle name="Обычный 2 11 2" xfId="3860"/>
    <cellStyle name="Обычный 2 11 3" xfId="3861"/>
    <cellStyle name="Обычный 2 12" xfId="3862"/>
    <cellStyle name="Обычный 2 12 2" xfId="3863"/>
    <cellStyle name="Обычный 2 12 3" xfId="3864"/>
    <cellStyle name="Обычный 2 13" xfId="3865"/>
    <cellStyle name="Обычный 2 13 2" xfId="3866"/>
    <cellStyle name="Обычный 2 13 3" xfId="3867"/>
    <cellStyle name="Обычный 2 14" xfId="3868"/>
    <cellStyle name="Обычный 2 14 2" xfId="3869"/>
    <cellStyle name="Обычный 2 15" xfId="3870"/>
    <cellStyle name="Обычный 2 15 2" xfId="3871"/>
    <cellStyle name="Обычный 2 16" xfId="3872"/>
    <cellStyle name="Обычный 2 16 2" xfId="3873"/>
    <cellStyle name="Обычный 2 17" xfId="3874"/>
    <cellStyle name="Обычный 2 17 2" xfId="3875"/>
    <cellStyle name="Обычный 2 18" xfId="3876"/>
    <cellStyle name="Обычный 2 18 2" xfId="3877"/>
    <cellStyle name="Обычный 2 19" xfId="3878"/>
    <cellStyle name="Обычный 2 19 2" xfId="3879"/>
    <cellStyle name="Обычный 2 2" xfId="3880"/>
    <cellStyle name="Обычный 2 2 10" xfId="3881"/>
    <cellStyle name="Обычный 2 2 10 2" xfId="3882"/>
    <cellStyle name="Обычный 2 2 10 3" xfId="3883"/>
    <cellStyle name="Обычный 2 2 11" xfId="3884"/>
    <cellStyle name="Обычный 2 2 11 2" xfId="3885"/>
    <cellStyle name="Обычный 2 2 12" xfId="3886"/>
    <cellStyle name="Обычный 2 2 12 2" xfId="3887"/>
    <cellStyle name="Обычный 2 2 13" xfId="3888"/>
    <cellStyle name="Обычный 2 2 13 2" xfId="3889"/>
    <cellStyle name="Обычный 2 2 14" xfId="3890"/>
    <cellStyle name="Обычный 2 2 14 2" xfId="3891"/>
    <cellStyle name="Обычный 2 2 15" xfId="3892"/>
    <cellStyle name="Обычный 2 2 15 2" xfId="3893"/>
    <cellStyle name="Обычный 2 2 16" xfId="3894"/>
    <cellStyle name="Обычный 2 2 16 2" xfId="3895"/>
    <cellStyle name="Обычный 2 2 17" xfId="3896"/>
    <cellStyle name="Обычный 2 2 17 2" xfId="3897"/>
    <cellStyle name="Обычный 2 2 18" xfId="3898"/>
    <cellStyle name="Обычный 2 2 18 2" xfId="3899"/>
    <cellStyle name="Обычный 2 2 19" xfId="3900"/>
    <cellStyle name="Обычный 2 2 2" xfId="3901"/>
    <cellStyle name="Обычный 2 2 2 10" xfId="3902"/>
    <cellStyle name="Обычный 2 2 2 11" xfId="3903"/>
    <cellStyle name="Обычный 2 2 2 12" xfId="3904"/>
    <cellStyle name="Обычный 2 2 2 13" xfId="3905"/>
    <cellStyle name="Обычный 2 2 2 14" xfId="3906"/>
    <cellStyle name="Обычный 2 2 2 15" xfId="3907"/>
    <cellStyle name="Обычный 2 2 2 16" xfId="3908"/>
    <cellStyle name="Обычный 2 2 2 17" xfId="3909"/>
    <cellStyle name="Обычный 2 2 2 18" xfId="3910"/>
    <cellStyle name="Обычный 2 2 2 19" xfId="3911"/>
    <cellStyle name="Обычный 2 2 2 2" xfId="3912"/>
    <cellStyle name="Обычный 2 2 2 2 2" xfId="3913"/>
    <cellStyle name="Обычный 2 2 2 3" xfId="3914"/>
    <cellStyle name="Обычный 2 2 2 3 2" xfId="3915"/>
    <cellStyle name="Обычный 2 2 2 4" xfId="3916"/>
    <cellStyle name="Обычный 2 2 2 5" xfId="3917"/>
    <cellStyle name="Обычный 2 2 2 6" xfId="3918"/>
    <cellStyle name="Обычный 2 2 2 7" xfId="3919"/>
    <cellStyle name="Обычный 2 2 2 8" xfId="3920"/>
    <cellStyle name="Обычный 2 2 2 9" xfId="3921"/>
    <cellStyle name="Обычный 2 2 3" xfId="3922"/>
    <cellStyle name="Обычный 2 2 3 2" xfId="3923"/>
    <cellStyle name="Обычный 2 2 3 3" xfId="3924"/>
    <cellStyle name="Обычный 2 2 3 4" xfId="3925"/>
    <cellStyle name="Обычный 2 2 4" xfId="3926"/>
    <cellStyle name="Обычный 2 2 4 2" xfId="3927"/>
    <cellStyle name="Обычный 2 2 5" xfId="3928"/>
    <cellStyle name="Обычный 2 2 5 2" xfId="3929"/>
    <cellStyle name="Обычный 2 2 6" xfId="3930"/>
    <cellStyle name="Обычный 2 2 6 2" xfId="3931"/>
    <cellStyle name="Обычный 2 2 7" xfId="3932"/>
    <cellStyle name="Обычный 2 2 7 2" xfId="3933"/>
    <cellStyle name="Обычный 2 2 8" xfId="3934"/>
    <cellStyle name="Обычный 2 2 8 2" xfId="3935"/>
    <cellStyle name="Обычный 2 2 9" xfId="3936"/>
    <cellStyle name="Обычный 2 2 9 2" xfId="3937"/>
    <cellStyle name="Обычный 2 2_КопияЯрэнерго прил.дог.8" xfId="3938"/>
    <cellStyle name="Обычный 2 20" xfId="3939"/>
    <cellStyle name="Обычный 2 21" xfId="3940"/>
    <cellStyle name="Обычный 2 22" xfId="3941"/>
    <cellStyle name="Обычный 2 22 2" xfId="3942"/>
    <cellStyle name="Обычный 2 23" xfId="3943"/>
    <cellStyle name="Обычный 2 24" xfId="3944"/>
    <cellStyle name="Обычный 2 24 2" xfId="3945"/>
    <cellStyle name="Обычный 2 25" xfId="3946"/>
    <cellStyle name="Обычный 2 26" xfId="3947"/>
    <cellStyle name="Обычный 2 26 2" xfId="3948"/>
    <cellStyle name="Обычный 2 27" xfId="3949"/>
    <cellStyle name="Обычный 2 28" xfId="3950"/>
    <cellStyle name="Обычный 2 29" xfId="3951"/>
    <cellStyle name="Обычный 2 3" xfId="3952"/>
    <cellStyle name="Обычный 2 3 17" xfId="3953"/>
    <cellStyle name="Обычный 2 3 2" xfId="3954"/>
    <cellStyle name="Обычный 2 3 2 2" xfId="3955"/>
    <cellStyle name="Обычный 2 3 3" xfId="3956"/>
    <cellStyle name="Обычный 2 3 3 2" xfId="3957"/>
    <cellStyle name="Обычный 2 31" xfId="3958"/>
    <cellStyle name="Обычный 2 34" xfId="3959"/>
    <cellStyle name="Обычный 2 38" xfId="3960"/>
    <cellStyle name="Обычный 2 4" xfId="3961"/>
    <cellStyle name="Обычный 2 4 2" xfId="3962"/>
    <cellStyle name="Обычный 2 4 2 2" xfId="3963"/>
    <cellStyle name="Обычный 2 4 3" xfId="3964"/>
    <cellStyle name="Обычный 2 40" xfId="3965"/>
    <cellStyle name="Обычный 2 43" xfId="3966"/>
    <cellStyle name="Обычный 2 49" xfId="3967"/>
    <cellStyle name="Обычный 2 5" xfId="3968"/>
    <cellStyle name="Обычный 2 5 2" xfId="3969"/>
    <cellStyle name="Обычный 2 53" xfId="3970"/>
    <cellStyle name="Обычный 2 56" xfId="3971"/>
    <cellStyle name="Обычный 2 57" xfId="3972"/>
    <cellStyle name="Обычный 2 6" xfId="3973"/>
    <cellStyle name="Обычный 2 6 2" xfId="3974"/>
    <cellStyle name="Обычный 2 6 2 2" xfId="3975"/>
    <cellStyle name="Обычный 2 6 3" xfId="3976"/>
    <cellStyle name="Обычный 2 6 4" xfId="3977"/>
    <cellStyle name="Обычный 2 6 5" xfId="3978"/>
    <cellStyle name="Обычный 2 60" xfId="3979"/>
    <cellStyle name="Обычный 2 65" xfId="3980"/>
    <cellStyle name="Обычный 2 66" xfId="3981"/>
    <cellStyle name="Обычный 2 7" xfId="3982"/>
    <cellStyle name="Обычный 2 7 2" xfId="3983"/>
    <cellStyle name="Обычный 2 7 3" xfId="3984"/>
    <cellStyle name="Обычный 2 70" xfId="3985"/>
    <cellStyle name="Обычный 2 71" xfId="3986"/>
    <cellStyle name="Обычный 2 74" xfId="3987"/>
    <cellStyle name="Обычный 2 77" xfId="3988"/>
    <cellStyle name="Обычный 2 8" xfId="3989"/>
    <cellStyle name="Обычный 2 8 2" xfId="3990"/>
    <cellStyle name="Обычный 2 8 3" xfId="3991"/>
    <cellStyle name="Обычный 2 9" xfId="3992"/>
    <cellStyle name="Обычный 2 9 10" xfId="3993"/>
    <cellStyle name="Обычный 2 9 10 2" xfId="3994"/>
    <cellStyle name="Обычный 2 9 10 2 2" xfId="3995"/>
    <cellStyle name="Обычный 2 9 10 2 3" xfId="3996"/>
    <cellStyle name="Обычный 2 9 10 3" xfId="3997"/>
    <cellStyle name="Обычный 2 9 10 3 2" xfId="3998"/>
    <cellStyle name="Обычный 2 9 10 4" xfId="3999"/>
    <cellStyle name="Обычный 2 9 10 5" xfId="4000"/>
    <cellStyle name="Обычный 2 9 11" xfId="4001"/>
    <cellStyle name="Обычный 2 9 11 2" xfId="4002"/>
    <cellStyle name="Обычный 2 9 11 2 2" xfId="4003"/>
    <cellStyle name="Обычный 2 9 11 2 3" xfId="4004"/>
    <cellStyle name="Обычный 2 9 11 3" xfId="4005"/>
    <cellStyle name="Обычный 2 9 11 3 2" xfId="4006"/>
    <cellStyle name="Обычный 2 9 11 4" xfId="4007"/>
    <cellStyle name="Обычный 2 9 11 5" xfId="4008"/>
    <cellStyle name="Обычный 2 9 12" xfId="4009"/>
    <cellStyle name="Обычный 2 9 12 2" xfId="4010"/>
    <cellStyle name="Обычный 2 9 12 2 2" xfId="4011"/>
    <cellStyle name="Обычный 2 9 12 2 3" xfId="4012"/>
    <cellStyle name="Обычный 2 9 12 3" xfId="4013"/>
    <cellStyle name="Обычный 2 9 12 3 2" xfId="4014"/>
    <cellStyle name="Обычный 2 9 12 4" xfId="4015"/>
    <cellStyle name="Обычный 2 9 12 5" xfId="4016"/>
    <cellStyle name="Обычный 2 9 13" xfId="4017"/>
    <cellStyle name="Обычный 2 9 13 2" xfId="4018"/>
    <cellStyle name="Обычный 2 9 13 2 2" xfId="4019"/>
    <cellStyle name="Обычный 2 9 13 2 3" xfId="4020"/>
    <cellStyle name="Обычный 2 9 13 3" xfId="4021"/>
    <cellStyle name="Обычный 2 9 13 3 2" xfId="4022"/>
    <cellStyle name="Обычный 2 9 13 4" xfId="4023"/>
    <cellStyle name="Обычный 2 9 13 5" xfId="4024"/>
    <cellStyle name="Обычный 2 9 14" xfId="4025"/>
    <cellStyle name="Обычный 2 9 14 2" xfId="4026"/>
    <cellStyle name="Обычный 2 9 14 3" xfId="4027"/>
    <cellStyle name="Обычный 2 9 15" xfId="4028"/>
    <cellStyle name="Обычный 2 9 15 2" xfId="4029"/>
    <cellStyle name="Обычный 2 9 16" xfId="4030"/>
    <cellStyle name="Обычный 2 9 17" xfId="4031"/>
    <cellStyle name="Обычный 2 9 18" xfId="4032"/>
    <cellStyle name="Обычный 2 9 2" xfId="4033"/>
    <cellStyle name="Обычный 2 9 2 2" xfId="4034"/>
    <cellStyle name="Обычный 2 9 2 2 2" xfId="4035"/>
    <cellStyle name="Обычный 2 9 2 2 2 2" xfId="4036"/>
    <cellStyle name="Обычный 2 9 2 2 2 3" xfId="4037"/>
    <cellStyle name="Обычный 2 9 2 2 3" xfId="4038"/>
    <cellStyle name="Обычный 2 9 2 2 3 2" xfId="4039"/>
    <cellStyle name="Обычный 2 9 2 2 4" xfId="4040"/>
    <cellStyle name="Обычный 2 9 2 2 5" xfId="4041"/>
    <cellStyle name="Обычный 2 9 2 3" xfId="4042"/>
    <cellStyle name="Обычный 2 9 2 4" xfId="4043"/>
    <cellStyle name="Обычный 2 9 2 4 2" xfId="4044"/>
    <cellStyle name="Обычный 2 9 2 4 3" xfId="4045"/>
    <cellStyle name="Обычный 2 9 2 5" xfId="4046"/>
    <cellStyle name="Обычный 2 9 2 5 2" xfId="4047"/>
    <cellStyle name="Обычный 2 9 2 6" xfId="4048"/>
    <cellStyle name="Обычный 2 9 2 7" xfId="4049"/>
    <cellStyle name="Обычный 2 9 3" xfId="4050"/>
    <cellStyle name="Обычный 2 9 3 2" xfId="4051"/>
    <cellStyle name="Обычный 2 9 3 2 2" xfId="4052"/>
    <cellStyle name="Обычный 2 9 3 2 2 2" xfId="4053"/>
    <cellStyle name="Обычный 2 9 3 2 2 3" xfId="4054"/>
    <cellStyle name="Обычный 2 9 3 2 3" xfId="4055"/>
    <cellStyle name="Обычный 2 9 3 2 3 2" xfId="4056"/>
    <cellStyle name="Обычный 2 9 3 2 4" xfId="4057"/>
    <cellStyle name="Обычный 2 9 3 2 5" xfId="4058"/>
    <cellStyle name="Обычный 2 9 3 3" xfId="4059"/>
    <cellStyle name="Обычный 2 9 3 3 2" xfId="4060"/>
    <cellStyle name="Обычный 2 9 3 3 3" xfId="4061"/>
    <cellStyle name="Обычный 2 9 3 4" xfId="4062"/>
    <cellStyle name="Обычный 2 9 3 4 2" xfId="4063"/>
    <cellStyle name="Обычный 2 9 3 5" xfId="4064"/>
    <cellStyle name="Обычный 2 9 3 6" xfId="4065"/>
    <cellStyle name="Обычный 2 9 4" xfId="4066"/>
    <cellStyle name="Обычный 2 9 4 2" xfId="4067"/>
    <cellStyle name="Обычный 2 9 4 2 2" xfId="4068"/>
    <cellStyle name="Обычный 2 9 4 2 2 2" xfId="4069"/>
    <cellStyle name="Обычный 2 9 4 2 2 3" xfId="4070"/>
    <cellStyle name="Обычный 2 9 4 2 3" xfId="4071"/>
    <cellStyle name="Обычный 2 9 4 2 3 2" xfId="4072"/>
    <cellStyle name="Обычный 2 9 4 2 4" xfId="4073"/>
    <cellStyle name="Обычный 2 9 4 2 5" xfId="4074"/>
    <cellStyle name="Обычный 2 9 4 3" xfId="4075"/>
    <cellStyle name="Обычный 2 9 4 3 2" xfId="4076"/>
    <cellStyle name="Обычный 2 9 4 3 3" xfId="4077"/>
    <cellStyle name="Обычный 2 9 4 4" xfId="4078"/>
    <cellStyle name="Обычный 2 9 4 4 2" xfId="4079"/>
    <cellStyle name="Обычный 2 9 4 5" xfId="4080"/>
    <cellStyle name="Обычный 2 9 4 6" xfId="4081"/>
    <cellStyle name="Обычный 2 9 5" xfId="4082"/>
    <cellStyle name="Обычный 2 9 5 2" xfId="4083"/>
    <cellStyle name="Обычный 2 9 5 2 2" xfId="4084"/>
    <cellStyle name="Обычный 2 9 5 2 2 2" xfId="4085"/>
    <cellStyle name="Обычный 2 9 5 2 2 3" xfId="4086"/>
    <cellStyle name="Обычный 2 9 5 2 3" xfId="4087"/>
    <cellStyle name="Обычный 2 9 5 2 3 2" xfId="4088"/>
    <cellStyle name="Обычный 2 9 5 2 4" xfId="4089"/>
    <cellStyle name="Обычный 2 9 5 2 5" xfId="4090"/>
    <cellStyle name="Обычный 2 9 5 3" xfId="4091"/>
    <cellStyle name="Обычный 2 9 5 3 2" xfId="4092"/>
    <cellStyle name="Обычный 2 9 5 3 3" xfId="4093"/>
    <cellStyle name="Обычный 2 9 5 4" xfId="4094"/>
    <cellStyle name="Обычный 2 9 5 4 2" xfId="4095"/>
    <cellStyle name="Обычный 2 9 5 5" xfId="4096"/>
    <cellStyle name="Обычный 2 9 5 6" xfId="4097"/>
    <cellStyle name="Обычный 2 9 6" xfId="4098"/>
    <cellStyle name="Обычный 2 9 6 2" xfId="4099"/>
    <cellStyle name="Обычный 2 9 6 2 2" xfId="4100"/>
    <cellStyle name="Обычный 2 9 6 2 2 2" xfId="4101"/>
    <cellStyle name="Обычный 2 9 6 2 2 3" xfId="4102"/>
    <cellStyle name="Обычный 2 9 6 2 3" xfId="4103"/>
    <cellStyle name="Обычный 2 9 6 2 3 2" xfId="4104"/>
    <cellStyle name="Обычный 2 9 6 2 4" xfId="4105"/>
    <cellStyle name="Обычный 2 9 6 2 5" xfId="4106"/>
    <cellStyle name="Обычный 2 9 6 3" xfId="4107"/>
    <cellStyle name="Обычный 2 9 6 3 2" xfId="4108"/>
    <cellStyle name="Обычный 2 9 6 3 3" xfId="4109"/>
    <cellStyle name="Обычный 2 9 6 4" xfId="4110"/>
    <cellStyle name="Обычный 2 9 6 4 2" xfId="4111"/>
    <cellStyle name="Обычный 2 9 6 5" xfId="4112"/>
    <cellStyle name="Обычный 2 9 6 6" xfId="4113"/>
    <cellStyle name="Обычный 2 9 7" xfId="4114"/>
    <cellStyle name="Обычный 2 9 7 2" xfId="4115"/>
    <cellStyle name="Обычный 2 9 7 2 2" xfId="4116"/>
    <cellStyle name="Обычный 2 9 7 2 2 2" xfId="4117"/>
    <cellStyle name="Обычный 2 9 7 2 2 3" xfId="4118"/>
    <cellStyle name="Обычный 2 9 7 2 3" xfId="4119"/>
    <cellStyle name="Обычный 2 9 7 2 3 2" xfId="4120"/>
    <cellStyle name="Обычный 2 9 7 2 4" xfId="4121"/>
    <cellStyle name="Обычный 2 9 7 2 5" xfId="4122"/>
    <cellStyle name="Обычный 2 9 7 3" xfId="4123"/>
    <cellStyle name="Обычный 2 9 7 3 2" xfId="4124"/>
    <cellStyle name="Обычный 2 9 7 3 3" xfId="4125"/>
    <cellStyle name="Обычный 2 9 7 4" xfId="4126"/>
    <cellStyle name="Обычный 2 9 7 4 2" xfId="4127"/>
    <cellStyle name="Обычный 2 9 7 5" xfId="4128"/>
    <cellStyle name="Обычный 2 9 7 6" xfId="4129"/>
    <cellStyle name="Обычный 2 9 8" xfId="4130"/>
    <cellStyle name="Обычный 2 9 8 2" xfId="4131"/>
    <cellStyle name="Обычный 2 9 8 2 2" xfId="4132"/>
    <cellStyle name="Обычный 2 9 8 2 3" xfId="4133"/>
    <cellStyle name="Обычный 2 9 8 3" xfId="4134"/>
    <cellStyle name="Обычный 2 9 8 3 2" xfId="4135"/>
    <cellStyle name="Обычный 2 9 8 4" xfId="4136"/>
    <cellStyle name="Обычный 2 9 8 5" xfId="4137"/>
    <cellStyle name="Обычный 2 9 9" xfId="4138"/>
    <cellStyle name="Обычный 2 9 9 2" xfId="4139"/>
    <cellStyle name="Обычный 2 9 9 2 2" xfId="4140"/>
    <cellStyle name="Обычный 2 9 9 2 3" xfId="4141"/>
    <cellStyle name="Обычный 2 9 9 3" xfId="4142"/>
    <cellStyle name="Обычный 2 9 9 3 2" xfId="4143"/>
    <cellStyle name="Обычный 2 9 9 4" xfId="4144"/>
    <cellStyle name="Обычный 2 9 9 5" xfId="4145"/>
    <cellStyle name="Обычный 2_11.10.11 К дог.Очистные Сырзавод ПС Борисоглеб" xfId="4146"/>
    <cellStyle name="Обычный 20" xfId="4147"/>
    <cellStyle name="Обычный 20 2" xfId="4148"/>
    <cellStyle name="Обычный 20 2 2" xfId="4149"/>
    <cellStyle name="Обычный 20 2 2 2" xfId="4150"/>
    <cellStyle name="Обычный 20 2 2 3" xfId="4151"/>
    <cellStyle name="Обычный 20 2 3" xfId="4152"/>
    <cellStyle name="Обычный 20 2 3 2" xfId="4153"/>
    <cellStyle name="Обычный 20 2 4" xfId="4154"/>
    <cellStyle name="Обычный 20 2 5" xfId="4155"/>
    <cellStyle name="Обычный 20 2 6" xfId="4156"/>
    <cellStyle name="Обычный 20 3" xfId="4157"/>
    <cellStyle name="Обычный 20 3 2" xfId="4158"/>
    <cellStyle name="Обычный 20 3 2 2" xfId="4159"/>
    <cellStyle name="Обычный 20 3 2 2 2" xfId="4160"/>
    <cellStyle name="Обычный 20 3 2 3" xfId="4161"/>
    <cellStyle name="Обычный 20 3 2 4" xfId="4162"/>
    <cellStyle name="Обычный 20 3 3" xfId="4163"/>
    <cellStyle name="Обычный 20 4" xfId="4164"/>
    <cellStyle name="Обычный 20 4 2" xfId="4165"/>
    <cellStyle name="Обычный 20 4 3" xfId="4166"/>
    <cellStyle name="Обычный 20 5" xfId="4167"/>
    <cellStyle name="Обычный 20 5 2" xfId="4168"/>
    <cellStyle name="Обычный 20 6" xfId="4169"/>
    <cellStyle name="Обычный 20 7" xfId="4170"/>
    <cellStyle name="Обычный 20 8" xfId="4171"/>
    <cellStyle name="Обычный 201" xfId="4172"/>
    <cellStyle name="Обычный 202" xfId="4173"/>
    <cellStyle name="Обычный 203" xfId="4174"/>
    <cellStyle name="Обычный 204" xfId="4175"/>
    <cellStyle name="Обычный 207" xfId="4176"/>
    <cellStyle name="Обычный 208" xfId="4177"/>
    <cellStyle name="Обычный 209" xfId="4178"/>
    <cellStyle name="Обычный 21" xfId="4179"/>
    <cellStyle name="Обычный 21 2" xfId="4180"/>
    <cellStyle name="Обычный 21 2 2" xfId="4181"/>
    <cellStyle name="Обычный 21 3" xfId="4182"/>
    <cellStyle name="Обычный 210" xfId="4183"/>
    <cellStyle name="Обычный 212" xfId="4184"/>
    <cellStyle name="Обычный 215" xfId="4185"/>
    <cellStyle name="Обычный 217" xfId="4186"/>
    <cellStyle name="Обычный 218" xfId="4187"/>
    <cellStyle name="Обычный 22" xfId="4188"/>
    <cellStyle name="Обычный 22 2" xfId="4189"/>
    <cellStyle name="Обычный 22 2 2" xfId="4190"/>
    <cellStyle name="Обычный 22 2 2 2" xfId="4191"/>
    <cellStyle name="Обычный 22 2 2 3" xfId="4192"/>
    <cellStyle name="Обычный 22 2 3" xfId="4193"/>
    <cellStyle name="Обычный 22 2 3 2" xfId="4194"/>
    <cellStyle name="Обычный 22 2 4" xfId="4195"/>
    <cellStyle name="Обычный 22 2 5" xfId="4196"/>
    <cellStyle name="Обычный 22 2 6" xfId="4197"/>
    <cellStyle name="Обычный 22 3" xfId="4198"/>
    <cellStyle name="Обычный 22 3 2" xfId="4199"/>
    <cellStyle name="Обычный 22 4" xfId="4200"/>
    <cellStyle name="Обычный 22 4 2" xfId="4201"/>
    <cellStyle name="Обычный 22 4 3" xfId="4202"/>
    <cellStyle name="Обычный 22 4 4" xfId="4203"/>
    <cellStyle name="Обычный 22 5" xfId="4204"/>
    <cellStyle name="Обычный 22 5 2" xfId="4205"/>
    <cellStyle name="Обычный 22 6" xfId="4206"/>
    <cellStyle name="Обычный 22 7" xfId="4207"/>
    <cellStyle name="Обычный 223" xfId="4208"/>
    <cellStyle name="Обычный 224" xfId="4209"/>
    <cellStyle name="Обычный 225" xfId="4210"/>
    <cellStyle name="Обычный 226" xfId="4211"/>
    <cellStyle name="Обычный 23" xfId="4212"/>
    <cellStyle name="Обычный 23 2" xfId="4213"/>
    <cellStyle name="Обычный 235" xfId="4214"/>
    <cellStyle name="Обычный 236" xfId="4215"/>
    <cellStyle name="Обычный 238" xfId="4216"/>
    <cellStyle name="Обычный 24" xfId="4217"/>
    <cellStyle name="Обычный 24 2" xfId="4218"/>
    <cellStyle name="Обычный 24 2 2" xfId="4219"/>
    <cellStyle name="Обычный 24 2 2 2" xfId="4220"/>
    <cellStyle name="Обычный 24 2 2 3" xfId="4221"/>
    <cellStyle name="Обычный 24 2 3" xfId="4222"/>
    <cellStyle name="Обычный 24 2 3 2" xfId="4223"/>
    <cellStyle name="Обычный 24 2 4" xfId="4224"/>
    <cellStyle name="Обычный 24 2 5" xfId="4225"/>
    <cellStyle name="Обычный 24 2 6" xfId="4226"/>
    <cellStyle name="Обычный 24 3" xfId="4227"/>
    <cellStyle name="Обычный 24 3 2" xfId="4228"/>
    <cellStyle name="Обычный 24 3 3" xfId="4229"/>
    <cellStyle name="Обычный 24 3 4" xfId="4230"/>
    <cellStyle name="Обычный 24 4" xfId="4231"/>
    <cellStyle name="Обычный 24 4 2" xfId="4232"/>
    <cellStyle name="Обычный 24 4 3" xfId="4233"/>
    <cellStyle name="Обычный 24 5" xfId="4234"/>
    <cellStyle name="Обычный 24 6" xfId="4235"/>
    <cellStyle name="Обычный 24 7" xfId="4236"/>
    <cellStyle name="Обычный 247" xfId="4237"/>
    <cellStyle name="Обычный 248" xfId="4238"/>
    <cellStyle name="Обычный 249" xfId="4239"/>
    <cellStyle name="Обычный 25" xfId="4240"/>
    <cellStyle name="Обычный 25 2" xfId="4241"/>
    <cellStyle name="Обычный 25 2 2" xfId="4242"/>
    <cellStyle name="Обычный 25 2 2 2" xfId="4243"/>
    <cellStyle name="Обычный 25 2 2 3" xfId="4244"/>
    <cellStyle name="Обычный 25 2 3" xfId="4245"/>
    <cellStyle name="Обычный 25 2 3 2" xfId="4246"/>
    <cellStyle name="Обычный 25 2 4" xfId="4247"/>
    <cellStyle name="Обычный 25 2 5" xfId="4248"/>
    <cellStyle name="Обычный 25 2 6" xfId="4249"/>
    <cellStyle name="Обычный 25 3" xfId="4250"/>
    <cellStyle name="Обычный 25 3 2" xfId="4251"/>
    <cellStyle name="Обычный 25 3 3" xfId="4252"/>
    <cellStyle name="Обычный 25 4" xfId="4253"/>
    <cellStyle name="Обычный 25 4 2" xfId="4254"/>
    <cellStyle name="Обычный 25 5" xfId="4255"/>
    <cellStyle name="Обычный 25 6" xfId="4256"/>
    <cellStyle name="Обычный 25 7" xfId="4257"/>
    <cellStyle name="Обычный 250" xfId="4258"/>
    <cellStyle name="Обычный 251" xfId="4259"/>
    <cellStyle name="Обычный 253" xfId="4260"/>
    <cellStyle name="Обычный 254" xfId="4261"/>
    <cellStyle name="Обычный 256" xfId="4262"/>
    <cellStyle name="Обычный 257" xfId="4263"/>
    <cellStyle name="Обычный 259" xfId="4264"/>
    <cellStyle name="Обычный 26" xfId="4265"/>
    <cellStyle name="Обычный 26 2" xfId="4266"/>
    <cellStyle name="Обычный 26 2 2" xfId="4267"/>
    <cellStyle name="Обычный 26 2 3" xfId="4268"/>
    <cellStyle name="Обычный 26 2 3 2" xfId="4269"/>
    <cellStyle name="Обычный 26 2 3 3" xfId="4270"/>
    <cellStyle name="Обычный 26 2 4" xfId="4271"/>
    <cellStyle name="Обычный 26 2 4 2" xfId="4272"/>
    <cellStyle name="Обычный 26 2 5" xfId="4273"/>
    <cellStyle name="Обычный 26 2 6" xfId="4274"/>
    <cellStyle name="Обычный 26 2 7" xfId="4275"/>
    <cellStyle name="Обычный 26 3" xfId="4276"/>
    <cellStyle name="Обычный 26 3 2" xfId="4277"/>
    <cellStyle name="Обычный 26 3 3" xfId="4278"/>
    <cellStyle name="Обычный 26 4" xfId="4279"/>
    <cellStyle name="Обычный 26 4 2" xfId="4280"/>
    <cellStyle name="Обычный 26 5" xfId="4281"/>
    <cellStyle name="Обычный 26 6" xfId="4282"/>
    <cellStyle name="Обычный 260" xfId="4283"/>
    <cellStyle name="Обычный 261" xfId="4284"/>
    <cellStyle name="Обычный 262" xfId="4285"/>
    <cellStyle name="Обычный 263" xfId="4286"/>
    <cellStyle name="Обычный 265" xfId="4287"/>
    <cellStyle name="Обычный 266" xfId="4288"/>
    <cellStyle name="Обычный 268" xfId="4289"/>
    <cellStyle name="Обычный 269" xfId="4290"/>
    <cellStyle name="Обычный 27" xfId="4291"/>
    <cellStyle name="Обычный 27 2" xfId="4292"/>
    <cellStyle name="Обычный 27 2 2" xfId="4293"/>
    <cellStyle name="Обычный 27 2 3" xfId="4294"/>
    <cellStyle name="Обычный 27 2 4" xfId="4295"/>
    <cellStyle name="Обычный 27 3" xfId="4296"/>
    <cellStyle name="Обычный 27 3 2" xfId="4297"/>
    <cellStyle name="Обычный 27 4" xfId="4298"/>
    <cellStyle name="Обычный 27 5" xfId="4299"/>
    <cellStyle name="Обычный 272" xfId="4300"/>
    <cellStyle name="Обычный 273" xfId="4301"/>
    <cellStyle name="Обычный 275" xfId="4302"/>
    <cellStyle name="Обычный 277" xfId="4303"/>
    <cellStyle name="Обычный 28" xfId="4304"/>
    <cellStyle name="Обычный 28 2" xfId="4305"/>
    <cellStyle name="Обычный 28 2 2" xfId="4306"/>
    <cellStyle name="Обычный 28 2 3" xfId="4307"/>
    <cellStyle name="Обычный 28 2 4" xfId="4308"/>
    <cellStyle name="Обычный 28 3" xfId="4309"/>
    <cellStyle name="Обычный 28 3 2" xfId="4310"/>
    <cellStyle name="Обычный 28 3 3" xfId="4311"/>
    <cellStyle name="Обычный 28 4" xfId="4312"/>
    <cellStyle name="Обычный 28 4 2" xfId="4313"/>
    <cellStyle name="Обычный 28 5" xfId="4314"/>
    <cellStyle name="Обычный 28 6" xfId="4315"/>
    <cellStyle name="Обычный 281" xfId="4316"/>
    <cellStyle name="Обычный 282" xfId="4317"/>
    <cellStyle name="Обычный 284" xfId="4318"/>
    <cellStyle name="Обычный 286" xfId="4319"/>
    <cellStyle name="Обычный 288" xfId="4320"/>
    <cellStyle name="Обычный 29" xfId="4321"/>
    <cellStyle name="Обычный 29 2" xfId="4322"/>
    <cellStyle name="Обычный 29 2 2" xfId="4323"/>
    <cellStyle name="Обычный 29 2 3" xfId="4324"/>
    <cellStyle name="Обычный 29 3" xfId="4325"/>
    <cellStyle name="Обычный 29 3 2" xfId="4326"/>
    <cellStyle name="Обычный 29 3 3" xfId="4327"/>
    <cellStyle name="Обычный 29 4" xfId="4328"/>
    <cellStyle name="Обычный 29 4 2" xfId="4329"/>
    <cellStyle name="Обычный 29 5" xfId="4330"/>
    <cellStyle name="Обычный 290" xfId="4331"/>
    <cellStyle name="Обычный 294" xfId="4332"/>
    <cellStyle name="Обычный 297" xfId="4333"/>
    <cellStyle name="Обычный 299" xfId="4334"/>
    <cellStyle name="Обычный 3" xfId="4335"/>
    <cellStyle name="Обычный 3 10" xfId="4336"/>
    <cellStyle name="Обычный 3 11" xfId="4337"/>
    <cellStyle name="Обычный 3 12" xfId="4338"/>
    <cellStyle name="Обычный 3 13" xfId="4339"/>
    <cellStyle name="Обычный 3 14" xfId="4340"/>
    <cellStyle name="Обычный 3 15" xfId="4341"/>
    <cellStyle name="Обычный 3 16" xfId="4342"/>
    <cellStyle name="Обычный 3 17" xfId="4343"/>
    <cellStyle name="Обычный 3 18" xfId="4344"/>
    <cellStyle name="Обычный 3 19" xfId="4345"/>
    <cellStyle name="Обычный 3 2" xfId="4346"/>
    <cellStyle name="Обычный 3 2 2" xfId="4347"/>
    <cellStyle name="Обычный 3 2 2 10" xfId="4348"/>
    <cellStyle name="Обычный 3 2 2 10 2" xfId="4349"/>
    <cellStyle name="Обычный 3 2 2 10 2 2" xfId="4350"/>
    <cellStyle name="Обычный 3 2 2 10 2 3" xfId="4351"/>
    <cellStyle name="Обычный 3 2 2 10 3" xfId="4352"/>
    <cellStyle name="Обычный 3 2 2 10 3 2" xfId="4353"/>
    <cellStyle name="Обычный 3 2 2 10 4" xfId="4354"/>
    <cellStyle name="Обычный 3 2 2 10 5" xfId="4355"/>
    <cellStyle name="Обычный 3 2 2 11" xfId="4356"/>
    <cellStyle name="Обычный 3 2 2 12" xfId="4357"/>
    <cellStyle name="Обычный 3 2 2 12 2" xfId="4358"/>
    <cellStyle name="Обычный 3 2 2 12 3" xfId="4359"/>
    <cellStyle name="Обычный 3 2 2 13" xfId="4360"/>
    <cellStyle name="Обычный 3 2 2 13 2" xfId="4361"/>
    <cellStyle name="Обычный 3 2 2 14" xfId="4362"/>
    <cellStyle name="Обычный 3 2 2 15" xfId="4363"/>
    <cellStyle name="Обычный 3 2 2 16" xfId="4364"/>
    <cellStyle name="Обычный 3 2 2 17" xfId="4365"/>
    <cellStyle name="Обычный 3 2 2 2" xfId="4366"/>
    <cellStyle name="Обычный 3 2 2 2 2" xfId="4367"/>
    <cellStyle name="Обычный 3 2 2 2 2 2" xfId="4368"/>
    <cellStyle name="Обычный 3 2 2 2 2 2 2" xfId="4369"/>
    <cellStyle name="Обычный 3 2 2 2 2 2 3" xfId="4370"/>
    <cellStyle name="Обычный 3 2 2 2 2 3" xfId="4371"/>
    <cellStyle name="Обычный 3 2 2 2 2 3 2" xfId="4372"/>
    <cellStyle name="Обычный 3 2 2 2 2 4" xfId="4373"/>
    <cellStyle name="Обычный 3 2 2 2 2 5" xfId="4374"/>
    <cellStyle name="Обычный 3 2 2 2 3" xfId="4375"/>
    <cellStyle name="Обычный 3 2 2 2 3 2" xfId="4376"/>
    <cellStyle name="Обычный 3 2 2 2 3 3" xfId="4377"/>
    <cellStyle name="Обычный 3 2 2 2 4" xfId="4378"/>
    <cellStyle name="Обычный 3 2 2 2 4 2" xfId="4379"/>
    <cellStyle name="Обычный 3 2 2 2 5" xfId="4380"/>
    <cellStyle name="Обычный 3 2 2 2 6" xfId="4381"/>
    <cellStyle name="Обычный 3 2 2 2 7" xfId="4382"/>
    <cellStyle name="Обычный 3 2 2 3" xfId="4383"/>
    <cellStyle name="Обычный 3 2 2 3 2" xfId="4384"/>
    <cellStyle name="Обычный 3 2 2 3 2 2" xfId="4385"/>
    <cellStyle name="Обычный 3 2 2 3 2 2 2" xfId="4386"/>
    <cellStyle name="Обычный 3 2 2 3 2 2 3" xfId="4387"/>
    <cellStyle name="Обычный 3 2 2 3 2 3" xfId="4388"/>
    <cellStyle name="Обычный 3 2 2 3 2 3 2" xfId="4389"/>
    <cellStyle name="Обычный 3 2 2 3 2 4" xfId="4390"/>
    <cellStyle name="Обычный 3 2 2 3 2 5" xfId="4391"/>
    <cellStyle name="Обычный 3 2 2 3 3" xfId="4392"/>
    <cellStyle name="Обычный 3 2 2 3 3 2" xfId="4393"/>
    <cellStyle name="Обычный 3 2 2 3 3 3" xfId="4394"/>
    <cellStyle name="Обычный 3 2 2 3 4" xfId="4395"/>
    <cellStyle name="Обычный 3 2 2 3 4 2" xfId="4396"/>
    <cellStyle name="Обычный 3 2 2 3 5" xfId="4397"/>
    <cellStyle name="Обычный 3 2 2 3 6" xfId="4398"/>
    <cellStyle name="Обычный 3 2 2 4" xfId="4399"/>
    <cellStyle name="Обычный 3 2 2 4 2" xfId="4400"/>
    <cellStyle name="Обычный 3 2 2 4 2 2" xfId="4401"/>
    <cellStyle name="Обычный 3 2 2 4 2 2 2" xfId="4402"/>
    <cellStyle name="Обычный 3 2 2 4 2 2 3" xfId="4403"/>
    <cellStyle name="Обычный 3 2 2 4 2 3" xfId="4404"/>
    <cellStyle name="Обычный 3 2 2 4 2 3 2" xfId="4405"/>
    <cellStyle name="Обычный 3 2 2 4 2 4" xfId="4406"/>
    <cellStyle name="Обычный 3 2 2 4 2 5" xfId="4407"/>
    <cellStyle name="Обычный 3 2 2 4 3" xfId="4408"/>
    <cellStyle name="Обычный 3 2 2 4 3 2" xfId="4409"/>
    <cellStyle name="Обычный 3 2 2 4 3 3" xfId="4410"/>
    <cellStyle name="Обычный 3 2 2 4 4" xfId="4411"/>
    <cellStyle name="Обычный 3 2 2 4 4 2" xfId="4412"/>
    <cellStyle name="Обычный 3 2 2 4 5" xfId="4413"/>
    <cellStyle name="Обычный 3 2 2 4 6" xfId="4414"/>
    <cellStyle name="Обычный 3 2 2 5" xfId="4415"/>
    <cellStyle name="Обычный 3 2 2 5 2" xfId="4416"/>
    <cellStyle name="Обычный 3 2 2 5 2 2" xfId="4417"/>
    <cellStyle name="Обычный 3 2 2 5 2 2 2" xfId="4418"/>
    <cellStyle name="Обычный 3 2 2 5 2 2 3" xfId="4419"/>
    <cellStyle name="Обычный 3 2 2 5 2 3" xfId="4420"/>
    <cellStyle name="Обычный 3 2 2 5 2 3 2" xfId="4421"/>
    <cellStyle name="Обычный 3 2 2 5 2 4" xfId="4422"/>
    <cellStyle name="Обычный 3 2 2 5 2 5" xfId="4423"/>
    <cellStyle name="Обычный 3 2 2 5 3" xfId="4424"/>
    <cellStyle name="Обычный 3 2 2 5 3 2" xfId="4425"/>
    <cellStyle name="Обычный 3 2 2 5 3 3" xfId="4426"/>
    <cellStyle name="Обычный 3 2 2 5 4" xfId="4427"/>
    <cellStyle name="Обычный 3 2 2 5 4 2" xfId="4428"/>
    <cellStyle name="Обычный 3 2 2 5 5" xfId="4429"/>
    <cellStyle name="Обычный 3 2 2 5 6" xfId="4430"/>
    <cellStyle name="Обычный 3 2 2 6" xfId="4431"/>
    <cellStyle name="Обычный 3 2 2 6 2" xfId="4432"/>
    <cellStyle name="Обычный 3 2 2 6 2 2" xfId="4433"/>
    <cellStyle name="Обычный 3 2 2 6 2 3" xfId="4434"/>
    <cellStyle name="Обычный 3 2 2 6 3" xfId="4435"/>
    <cellStyle name="Обычный 3 2 2 6 3 2" xfId="4436"/>
    <cellStyle name="Обычный 3 2 2 6 4" xfId="4437"/>
    <cellStyle name="Обычный 3 2 2 6 5" xfId="4438"/>
    <cellStyle name="Обычный 3 2 2 7" xfId="4439"/>
    <cellStyle name="Обычный 3 2 2 7 2" xfId="4440"/>
    <cellStyle name="Обычный 3 2 2 7 2 2" xfId="4441"/>
    <cellStyle name="Обычный 3 2 2 7 2 3" xfId="4442"/>
    <cellStyle name="Обычный 3 2 2 7 3" xfId="4443"/>
    <cellStyle name="Обычный 3 2 2 7 3 2" xfId="4444"/>
    <cellStyle name="Обычный 3 2 2 7 4" xfId="4445"/>
    <cellStyle name="Обычный 3 2 2 7 5" xfId="4446"/>
    <cellStyle name="Обычный 3 2 2 8" xfId="4447"/>
    <cellStyle name="Обычный 3 2 2 8 2" xfId="4448"/>
    <cellStyle name="Обычный 3 2 2 8 2 2" xfId="4449"/>
    <cellStyle name="Обычный 3 2 2 8 2 3" xfId="4450"/>
    <cellStyle name="Обычный 3 2 2 8 3" xfId="4451"/>
    <cellStyle name="Обычный 3 2 2 8 3 2" xfId="4452"/>
    <cellStyle name="Обычный 3 2 2 8 4" xfId="4453"/>
    <cellStyle name="Обычный 3 2 2 8 5" xfId="4454"/>
    <cellStyle name="Обычный 3 2 2 9" xfId="4455"/>
    <cellStyle name="Обычный 3 2 2 9 2" xfId="4456"/>
    <cellStyle name="Обычный 3 2 2 9 2 2" xfId="4457"/>
    <cellStyle name="Обычный 3 2 2 9 2 3" xfId="4458"/>
    <cellStyle name="Обычный 3 2 2 9 3" xfId="4459"/>
    <cellStyle name="Обычный 3 2 2 9 3 2" xfId="4460"/>
    <cellStyle name="Обычный 3 2 2 9 4" xfId="4461"/>
    <cellStyle name="Обычный 3 2 2 9 5" xfId="4462"/>
    <cellStyle name="Обычный 3 2 3" xfId="4463"/>
    <cellStyle name="Обычный 3 2 3 2" xfId="4464"/>
    <cellStyle name="Обычный 3 2 3 3" xfId="4465"/>
    <cellStyle name="Обычный 3 2 3 3 2" xfId="4466"/>
    <cellStyle name="Обычный 3 2 3 3 2 2" xfId="4467"/>
    <cellStyle name="Обычный 3 2 3 3 2 3" xfId="4468"/>
    <cellStyle name="Обычный 3 2 3 3 3" xfId="4469"/>
    <cellStyle name="Обычный 3 2 3 3 3 2" xfId="4470"/>
    <cellStyle name="Обычный 3 2 3 3 4" xfId="4471"/>
    <cellStyle name="Обычный 3 2 3 3 5" xfId="4472"/>
    <cellStyle name="Обычный 3 2 3 4" xfId="4473"/>
    <cellStyle name="Обычный 3 2 3 4 2" xfId="4474"/>
    <cellStyle name="Обычный 3 2 3 4 2 2" xfId="4475"/>
    <cellStyle name="Обычный 3 2 3 4 3" xfId="4476"/>
    <cellStyle name="Обычный 3 2 3 4 4" xfId="4477"/>
    <cellStyle name="Обычный 3 2 3 5" xfId="4478"/>
    <cellStyle name="Обычный 3 2 4" xfId="4479"/>
    <cellStyle name="Обычный 3 2 4 2" xfId="4480"/>
    <cellStyle name="Обычный 3 2 4 3" xfId="4481"/>
    <cellStyle name="Обычный 3 2 4 3 2" xfId="4482"/>
    <cellStyle name="Обычный 3 2 4 3 2 2" xfId="4483"/>
    <cellStyle name="Обычный 3 2 4 3 2 3" xfId="4484"/>
    <cellStyle name="Обычный 3 2 4 3 3" xfId="4485"/>
    <cellStyle name="Обычный 3 2 4 3 3 2" xfId="4486"/>
    <cellStyle name="Обычный 3 2 4 3 4" xfId="4487"/>
    <cellStyle name="Обычный 3 2 4 3 5" xfId="4488"/>
    <cellStyle name="Обычный 3 2 4 4" xfId="4489"/>
    <cellStyle name="Обычный 3 2 4 4 2" xfId="4490"/>
    <cellStyle name="Обычный 3 2 4 4 2 2" xfId="4491"/>
    <cellStyle name="Обычный 3 2 4 4 3" xfId="4492"/>
    <cellStyle name="Обычный 3 2 4 4 4" xfId="4493"/>
    <cellStyle name="Обычный 3 2 4 5" xfId="4494"/>
    <cellStyle name="Обычный 3 2 4 6" xfId="4495"/>
    <cellStyle name="Обычный 3 2 5" xfId="4496"/>
    <cellStyle name="Обычный 3 2 5 2" xfId="4497"/>
    <cellStyle name="Обычный 3 2 5 2 2" xfId="4498"/>
    <cellStyle name="Обычный 3 2 5 2 2 2" xfId="4499"/>
    <cellStyle name="Обычный 3 2 5 2 2 3" xfId="4500"/>
    <cellStyle name="Обычный 3 2 5 2 3" xfId="4501"/>
    <cellStyle name="Обычный 3 2 5 2 3 2" xfId="4502"/>
    <cellStyle name="Обычный 3 2 5 2 4" xfId="4503"/>
    <cellStyle name="Обычный 3 2 5 2 5" xfId="4504"/>
    <cellStyle name="Обычный 3 2 5 3" xfId="4505"/>
    <cellStyle name="Обычный 3 2 5 3 2" xfId="4506"/>
    <cellStyle name="Обычный 3 2 5 3 3" xfId="4507"/>
    <cellStyle name="Обычный 3 2 5 4" xfId="4508"/>
    <cellStyle name="Обычный 3 2 5 4 2" xfId="4509"/>
    <cellStyle name="Обычный 3 2 5 5" xfId="4510"/>
    <cellStyle name="Обычный 3 2 5 6" xfId="4511"/>
    <cellStyle name="Обычный 3 2 6" xfId="4512"/>
    <cellStyle name="Обычный 3 2 6 2" xfId="4513"/>
    <cellStyle name="Обычный 3 2 6 2 2" xfId="4514"/>
    <cellStyle name="Обычный 3 2 6 2 3" xfId="4515"/>
    <cellStyle name="Обычный 3 2 6 3" xfId="4516"/>
    <cellStyle name="Обычный 3 2 6 3 2" xfId="4517"/>
    <cellStyle name="Обычный 3 2 6 4" xfId="4518"/>
    <cellStyle name="Обычный 3 2 6 5" xfId="4519"/>
    <cellStyle name="Обычный 3 2 7" xfId="4520"/>
    <cellStyle name="Обычный 3 2 7 2" xfId="4521"/>
    <cellStyle name="Обычный 3 2 7 2 2" xfId="4522"/>
    <cellStyle name="Обычный 3 2 7 2 3" xfId="4523"/>
    <cellStyle name="Обычный 3 2 7 3" xfId="4524"/>
    <cellStyle name="Обычный 3 2 7 3 2" xfId="4525"/>
    <cellStyle name="Обычный 3 2 7 4" xfId="4526"/>
    <cellStyle name="Обычный 3 2 7 5" xfId="4527"/>
    <cellStyle name="Обычный 3 20" xfId="4528"/>
    <cellStyle name="Обычный 3 21" xfId="4529"/>
    <cellStyle name="Обычный 3 3" xfId="4530"/>
    <cellStyle name="Обычный 3 3 2" xfId="4531"/>
    <cellStyle name="Обычный 3 3 2 2" xfId="4532"/>
    <cellStyle name="Обычный 3 4" xfId="4533"/>
    <cellStyle name="Обычный 3 4 2" xfId="4534"/>
    <cellStyle name="Обычный 3 4 2 2" xfId="4535"/>
    <cellStyle name="Обычный 3 4 2 3" xfId="4536"/>
    <cellStyle name="Обычный 3 4 3" xfId="4537"/>
    <cellStyle name="Обычный 3 5" xfId="4538"/>
    <cellStyle name="Обычный 3 5 2" xfId="4539"/>
    <cellStyle name="Обычный 3 5 2 2" xfId="4540"/>
    <cellStyle name="Обычный 3 5 3" xfId="4541"/>
    <cellStyle name="Обычный 3 6" xfId="4542"/>
    <cellStyle name="Обычный 3 6 2" xfId="4543"/>
    <cellStyle name="Обычный 3 6 3" xfId="4544"/>
    <cellStyle name="Обычный 3 7" xfId="4545"/>
    <cellStyle name="Обычный 3 8" xfId="4546"/>
    <cellStyle name="Обычный 3 9" xfId="4547"/>
    <cellStyle name="Обычный 3_2355 Голубева" xfId="4548"/>
    <cellStyle name="Обычный 30" xfId="4549"/>
    <cellStyle name="Обычный 30 2" xfId="4550"/>
    <cellStyle name="Обычный 30 2 2" xfId="4551"/>
    <cellStyle name="Обычный 30 2 3" xfId="4552"/>
    <cellStyle name="Обычный 30 2 4" xfId="4553"/>
    <cellStyle name="Обычный 30 3" xfId="4554"/>
    <cellStyle name="Обычный 30 3 2" xfId="4555"/>
    <cellStyle name="Обычный 30 4" xfId="4556"/>
    <cellStyle name="Обычный 30 5" xfId="4557"/>
    <cellStyle name="Обычный 301" xfId="4558"/>
    <cellStyle name="Обычный 302" xfId="4559"/>
    <cellStyle name="Обычный 304" xfId="4560"/>
    <cellStyle name="Обычный 305" xfId="4561"/>
    <cellStyle name="Обычный 31" xfId="4562"/>
    <cellStyle name="Обычный 31 2" xfId="4563"/>
    <cellStyle name="Обычный 31 2 2" xfId="4564"/>
    <cellStyle name="Обычный 31 2 2 2" xfId="4565"/>
    <cellStyle name="Обычный 31 2 3" xfId="4566"/>
    <cellStyle name="Обычный 31 2 4" xfId="4567"/>
    <cellStyle name="Обычный 31 2 5" xfId="4568"/>
    <cellStyle name="Обычный 31 3" xfId="4569"/>
    <cellStyle name="Обычный 31 3 2" xfId="4570"/>
    <cellStyle name="Обычный 31 4" xfId="4571"/>
    <cellStyle name="Обычный 31 5" xfId="4572"/>
    <cellStyle name="Обычный 310" xfId="4573"/>
    <cellStyle name="Обычный 311" xfId="4574"/>
    <cellStyle name="Обычный 312" xfId="4575"/>
    <cellStyle name="Обычный 313" xfId="4576"/>
    <cellStyle name="Обычный 314" xfId="4577"/>
    <cellStyle name="Обычный 315" xfId="4578"/>
    <cellStyle name="Обычный 317" xfId="4579"/>
    <cellStyle name="Обычный 318" xfId="4580"/>
    <cellStyle name="Обычный 32" xfId="4581"/>
    <cellStyle name="Обычный 32 2" xfId="4582"/>
    <cellStyle name="Обычный 32 2 2" xfId="4583"/>
    <cellStyle name="Обычный 32 3" xfId="4584"/>
    <cellStyle name="Обычный 32 4" xfId="4585"/>
    <cellStyle name="Обычный 321" xfId="4586"/>
    <cellStyle name="Обычный 322" xfId="4587"/>
    <cellStyle name="Обычный 324" xfId="4588"/>
    <cellStyle name="Обычный 325" xfId="4589"/>
    <cellStyle name="Обычный 326" xfId="4590"/>
    <cellStyle name="Обычный 33" xfId="4591"/>
    <cellStyle name="Обычный 33 2" xfId="4592"/>
    <cellStyle name="Обычный 33 2 2" xfId="4593"/>
    <cellStyle name="Обычный 33 3" xfId="4594"/>
    <cellStyle name="Обычный 33 4" xfId="4595"/>
    <cellStyle name="Обычный 33 5" xfId="4596"/>
    <cellStyle name="Обычный 330" xfId="4597"/>
    <cellStyle name="Обычный 332" xfId="4598"/>
    <cellStyle name="Обычный 335" xfId="4599"/>
    <cellStyle name="Обычный 337" xfId="4600"/>
    <cellStyle name="Обычный 339" xfId="4601"/>
    <cellStyle name="Обычный 34" xfId="4602"/>
    <cellStyle name="Обычный 34 2" xfId="4603"/>
    <cellStyle name="Обычный 34 3" xfId="4604"/>
    <cellStyle name="Обычный 343" xfId="4605"/>
    <cellStyle name="Обычный 344" xfId="4606"/>
    <cellStyle name="Обычный 345" xfId="4607"/>
    <cellStyle name="Обычный 346" xfId="4608"/>
    <cellStyle name="Обычный 349" xfId="4609"/>
    <cellStyle name="Обычный 35" xfId="4610"/>
    <cellStyle name="Обычный 35 2" xfId="4611"/>
    <cellStyle name="Обычный 351" xfId="4612"/>
    <cellStyle name="Обычный 353" xfId="4613"/>
    <cellStyle name="Обычный 354" xfId="4614"/>
    <cellStyle name="Обычный 357" xfId="4615"/>
    <cellStyle name="Обычный 36" xfId="4616"/>
    <cellStyle name="Обычный 36 2" xfId="4617"/>
    <cellStyle name="Обычный 36 3" xfId="4618"/>
    <cellStyle name="Обычный 360" xfId="4619"/>
    <cellStyle name="Обычный 362" xfId="4620"/>
    <cellStyle name="Обычный 365" xfId="4621"/>
    <cellStyle name="Обычный 367" xfId="4622"/>
    <cellStyle name="Обычный 369" xfId="4623"/>
    <cellStyle name="Обычный 373" xfId="4624"/>
    <cellStyle name="Обычный 377" xfId="4625"/>
    <cellStyle name="Обычный 379" xfId="4626"/>
    <cellStyle name="Обычный 381" xfId="4627"/>
    <cellStyle name="Обычный 385" xfId="4628"/>
    <cellStyle name="Обычный 39 2" xfId="4629"/>
    <cellStyle name="Обычный 39 3" xfId="4630"/>
    <cellStyle name="Обычный 390" xfId="4631"/>
    <cellStyle name="Обычный 392" xfId="4632"/>
    <cellStyle name="Обычный 394" xfId="4633"/>
    <cellStyle name="Обычный 397" xfId="4634"/>
    <cellStyle name="Обычный 4" xfId="4635"/>
    <cellStyle name="Обычный 4 10" xfId="4636"/>
    <cellStyle name="Обычный 4 11" xfId="4637"/>
    <cellStyle name="Обычный 4 12" xfId="4638"/>
    <cellStyle name="Обычный 4 13" xfId="4639"/>
    <cellStyle name="Обычный 4 14" xfId="4640"/>
    <cellStyle name="Обычный 4 15" xfId="4641"/>
    <cellStyle name="Обычный 4 16" xfId="4642"/>
    <cellStyle name="Обычный 4 17" xfId="4643"/>
    <cellStyle name="Обычный 4 18" xfId="4644"/>
    <cellStyle name="Обычный 4 19" xfId="4645"/>
    <cellStyle name="Обычный 4 2" xfId="4646"/>
    <cellStyle name="Обычный 4 2 10" xfId="4647"/>
    <cellStyle name="Обычный 4 2 10 2" xfId="4648"/>
    <cellStyle name="Обычный 4 2 10 2 2" xfId="4649"/>
    <cellStyle name="Обычный 4 2 10 2 3" xfId="4650"/>
    <cellStyle name="Обычный 4 2 10 3" xfId="4651"/>
    <cellStyle name="Обычный 4 2 10 3 2" xfId="4652"/>
    <cellStyle name="Обычный 4 2 10 4" xfId="4653"/>
    <cellStyle name="Обычный 4 2 10 5" xfId="4654"/>
    <cellStyle name="Обычный 4 2 11" xfId="4655"/>
    <cellStyle name="Обычный 4 2 11 2" xfId="4656"/>
    <cellStyle name="Обычный 4 2 11 2 2" xfId="4657"/>
    <cellStyle name="Обычный 4 2 11 2 3" xfId="4658"/>
    <cellStyle name="Обычный 4 2 11 3" xfId="4659"/>
    <cellStyle name="Обычный 4 2 11 3 2" xfId="4660"/>
    <cellStyle name="Обычный 4 2 11 4" xfId="4661"/>
    <cellStyle name="Обычный 4 2 11 5" xfId="4662"/>
    <cellStyle name="Обычный 4 2 12" xfId="4663"/>
    <cellStyle name="Обычный 4 2 12 2" xfId="4664"/>
    <cellStyle name="Обычный 4 2 12 2 2" xfId="4665"/>
    <cellStyle name="Обычный 4 2 12 2 3" xfId="4666"/>
    <cellStyle name="Обычный 4 2 12 3" xfId="4667"/>
    <cellStyle name="Обычный 4 2 12 3 2" xfId="4668"/>
    <cellStyle name="Обычный 4 2 12 4" xfId="4669"/>
    <cellStyle name="Обычный 4 2 12 5" xfId="4670"/>
    <cellStyle name="Обычный 4 2 13" xfId="4671"/>
    <cellStyle name="Обычный 4 2 14" xfId="4672"/>
    <cellStyle name="Обычный 4 2 14 2" xfId="4673"/>
    <cellStyle name="Обычный 4 2 14 3" xfId="4674"/>
    <cellStyle name="Обычный 4 2 15" xfId="4675"/>
    <cellStyle name="Обычный 4 2 15 2" xfId="4676"/>
    <cellStyle name="Обычный 4 2 16" xfId="4677"/>
    <cellStyle name="Обычный 4 2 17" xfId="4678"/>
    <cellStyle name="Обычный 4 2 2" xfId="4679"/>
    <cellStyle name="Обычный 4 2 2 2" xfId="4680"/>
    <cellStyle name="Обычный 4 2 2 3" xfId="4681"/>
    <cellStyle name="Обычный 4 2 2 4" xfId="4682"/>
    <cellStyle name="Обычный 4 2 2 5" xfId="4683"/>
    <cellStyle name="Обычный 4 2 3" xfId="4684"/>
    <cellStyle name="Обычный 4 2 3 2" xfId="4685"/>
    <cellStyle name="Обычный 4 2 3 3" xfId="4686"/>
    <cellStyle name="Обычный 4 2 3 3 2" xfId="4687"/>
    <cellStyle name="Обычный 4 2 3 3 2 2" xfId="4688"/>
    <cellStyle name="Обычный 4 2 3 3 2 3" xfId="4689"/>
    <cellStyle name="Обычный 4 2 3 3 3" xfId="4690"/>
    <cellStyle name="Обычный 4 2 3 3 3 2" xfId="4691"/>
    <cellStyle name="Обычный 4 2 3 3 4" xfId="4692"/>
    <cellStyle name="Обычный 4 2 3 3 5" xfId="4693"/>
    <cellStyle name="Обычный 4 2 3 4" xfId="4694"/>
    <cellStyle name="Обычный 4 2 3 4 2" xfId="4695"/>
    <cellStyle name="Обычный 4 2 3 4 2 2" xfId="4696"/>
    <cellStyle name="Обычный 4 2 3 4 3" xfId="4697"/>
    <cellStyle name="Обычный 4 2 3 4 4" xfId="4698"/>
    <cellStyle name="Обычный 4 2 3 5" xfId="4699"/>
    <cellStyle name="Обычный 4 2 4" xfId="4700"/>
    <cellStyle name="Обычный 4 2 4 10" xfId="4701"/>
    <cellStyle name="Обычный 4 2 4 10 2" xfId="4702"/>
    <cellStyle name="Обычный 4 2 4 10 3" xfId="4703"/>
    <cellStyle name="Обычный 4 2 4 11" xfId="4704"/>
    <cellStyle name="Обычный 4 2 4 11 2" xfId="4705"/>
    <cellStyle name="Обычный 4 2 4 12" xfId="4706"/>
    <cellStyle name="Обычный 4 2 4 13" xfId="4707"/>
    <cellStyle name="Обычный 4 2 4 2" xfId="4708"/>
    <cellStyle name="Обычный 4 2 4 2 2" xfId="4709"/>
    <cellStyle name="Обычный 4 2 4 2 2 2" xfId="4710"/>
    <cellStyle name="Обычный 4 2 4 2 2 2 2" xfId="4711"/>
    <cellStyle name="Обычный 4 2 4 2 2 2 3" xfId="4712"/>
    <cellStyle name="Обычный 4 2 4 2 2 3" xfId="4713"/>
    <cellStyle name="Обычный 4 2 4 2 2 3 2" xfId="4714"/>
    <cellStyle name="Обычный 4 2 4 2 2 4" xfId="4715"/>
    <cellStyle name="Обычный 4 2 4 2 2 5" xfId="4716"/>
    <cellStyle name="Обычный 4 2 4 2 3" xfId="4717"/>
    <cellStyle name="Обычный 4 2 4 2 3 2" xfId="4718"/>
    <cellStyle name="Обычный 4 2 4 2 3 3" xfId="4719"/>
    <cellStyle name="Обычный 4 2 4 2 4" xfId="4720"/>
    <cellStyle name="Обычный 4 2 4 2 4 2" xfId="4721"/>
    <cellStyle name="Обычный 4 2 4 2 5" xfId="4722"/>
    <cellStyle name="Обычный 4 2 4 2 6" xfId="4723"/>
    <cellStyle name="Обычный 4 2 4 3" xfId="4724"/>
    <cellStyle name="Обычный 4 2 4 3 2" xfId="4725"/>
    <cellStyle name="Обычный 4 2 4 3 2 2" xfId="4726"/>
    <cellStyle name="Обычный 4 2 4 3 2 2 2" xfId="4727"/>
    <cellStyle name="Обычный 4 2 4 3 2 2 3" xfId="4728"/>
    <cellStyle name="Обычный 4 2 4 3 2 3" xfId="4729"/>
    <cellStyle name="Обычный 4 2 4 3 2 3 2" xfId="4730"/>
    <cellStyle name="Обычный 4 2 4 3 2 4" xfId="4731"/>
    <cellStyle name="Обычный 4 2 4 3 2 5" xfId="4732"/>
    <cellStyle name="Обычный 4 2 4 3 3" xfId="4733"/>
    <cellStyle name="Обычный 4 2 4 3 3 2" xfId="4734"/>
    <cellStyle name="Обычный 4 2 4 3 3 3" xfId="4735"/>
    <cellStyle name="Обычный 4 2 4 3 4" xfId="4736"/>
    <cellStyle name="Обычный 4 2 4 3 4 2" xfId="4737"/>
    <cellStyle name="Обычный 4 2 4 3 5" xfId="4738"/>
    <cellStyle name="Обычный 4 2 4 3 6" xfId="4739"/>
    <cellStyle name="Обычный 4 2 4 4" xfId="4740"/>
    <cellStyle name="Обычный 4 2 4 4 2" xfId="4741"/>
    <cellStyle name="Обычный 4 2 4 4 2 2" xfId="4742"/>
    <cellStyle name="Обычный 4 2 4 4 2 2 2" xfId="4743"/>
    <cellStyle name="Обычный 4 2 4 4 2 2 3" xfId="4744"/>
    <cellStyle name="Обычный 4 2 4 4 2 3" xfId="4745"/>
    <cellStyle name="Обычный 4 2 4 4 2 3 2" xfId="4746"/>
    <cellStyle name="Обычный 4 2 4 4 2 4" xfId="4747"/>
    <cellStyle name="Обычный 4 2 4 4 2 5" xfId="4748"/>
    <cellStyle name="Обычный 4 2 4 4 3" xfId="4749"/>
    <cellStyle name="Обычный 4 2 4 4 3 2" xfId="4750"/>
    <cellStyle name="Обычный 4 2 4 4 3 3" xfId="4751"/>
    <cellStyle name="Обычный 4 2 4 4 4" xfId="4752"/>
    <cellStyle name="Обычный 4 2 4 4 4 2" xfId="4753"/>
    <cellStyle name="Обычный 4 2 4 4 5" xfId="4754"/>
    <cellStyle name="Обычный 4 2 4 4 6" xfId="4755"/>
    <cellStyle name="Обычный 4 2 4 5" xfId="4756"/>
    <cellStyle name="Обычный 4 2 4 5 2" xfId="4757"/>
    <cellStyle name="Обычный 4 2 4 5 2 2" xfId="4758"/>
    <cellStyle name="Обычный 4 2 4 5 2 3" xfId="4759"/>
    <cellStyle name="Обычный 4 2 4 5 3" xfId="4760"/>
    <cellStyle name="Обычный 4 2 4 5 3 2" xfId="4761"/>
    <cellStyle name="Обычный 4 2 4 5 4" xfId="4762"/>
    <cellStyle name="Обычный 4 2 4 5 5" xfId="4763"/>
    <cellStyle name="Обычный 4 2 4 6" xfId="4764"/>
    <cellStyle name="Обычный 4 2 4 6 2" xfId="4765"/>
    <cellStyle name="Обычный 4 2 4 6 2 2" xfId="4766"/>
    <cellStyle name="Обычный 4 2 4 6 2 3" xfId="4767"/>
    <cellStyle name="Обычный 4 2 4 6 3" xfId="4768"/>
    <cellStyle name="Обычный 4 2 4 6 3 2" xfId="4769"/>
    <cellStyle name="Обычный 4 2 4 6 4" xfId="4770"/>
    <cellStyle name="Обычный 4 2 4 6 5" xfId="4771"/>
    <cellStyle name="Обычный 4 2 4 7" xfId="4772"/>
    <cellStyle name="Обычный 4 2 4 7 2" xfId="4773"/>
    <cellStyle name="Обычный 4 2 4 7 2 2" xfId="4774"/>
    <cellStyle name="Обычный 4 2 4 7 2 3" xfId="4775"/>
    <cellStyle name="Обычный 4 2 4 7 3" xfId="4776"/>
    <cellStyle name="Обычный 4 2 4 7 3 2" xfId="4777"/>
    <cellStyle name="Обычный 4 2 4 7 4" xfId="4778"/>
    <cellStyle name="Обычный 4 2 4 7 5" xfId="4779"/>
    <cellStyle name="Обычный 4 2 4 8" xfId="4780"/>
    <cellStyle name="Обычный 4 2 4 8 2" xfId="4781"/>
    <cellStyle name="Обычный 4 2 4 8 2 2" xfId="4782"/>
    <cellStyle name="Обычный 4 2 4 8 2 3" xfId="4783"/>
    <cellStyle name="Обычный 4 2 4 8 3" xfId="4784"/>
    <cellStyle name="Обычный 4 2 4 8 3 2" xfId="4785"/>
    <cellStyle name="Обычный 4 2 4 8 4" xfId="4786"/>
    <cellStyle name="Обычный 4 2 4 8 5" xfId="4787"/>
    <cellStyle name="Обычный 4 2 4 9" xfId="4788"/>
    <cellStyle name="Обычный 4 2 4 9 2" xfId="4789"/>
    <cellStyle name="Обычный 4 2 4 9 2 2" xfId="4790"/>
    <cellStyle name="Обычный 4 2 4 9 2 3" xfId="4791"/>
    <cellStyle name="Обычный 4 2 4 9 3" xfId="4792"/>
    <cellStyle name="Обычный 4 2 4 9 3 2" xfId="4793"/>
    <cellStyle name="Обычный 4 2 4 9 4" xfId="4794"/>
    <cellStyle name="Обычный 4 2 4 9 5" xfId="4795"/>
    <cellStyle name="Обычный 4 2 5" xfId="4796"/>
    <cellStyle name="Обычный 4 2 5 2" xfId="4797"/>
    <cellStyle name="Обычный 4 2 5 2 2" xfId="4798"/>
    <cellStyle name="Обычный 4 2 5 2 2 2" xfId="4799"/>
    <cellStyle name="Обычный 4 2 5 2 2 3" xfId="4800"/>
    <cellStyle name="Обычный 4 2 5 2 3" xfId="4801"/>
    <cellStyle name="Обычный 4 2 5 2 3 2" xfId="4802"/>
    <cellStyle name="Обычный 4 2 5 2 4" xfId="4803"/>
    <cellStyle name="Обычный 4 2 5 2 5" xfId="4804"/>
    <cellStyle name="Обычный 4 2 5 3" xfId="4805"/>
    <cellStyle name="Обычный 4 2 5 3 2" xfId="4806"/>
    <cellStyle name="Обычный 4 2 5 3 3" xfId="4807"/>
    <cellStyle name="Обычный 4 2 5 4" xfId="4808"/>
    <cellStyle name="Обычный 4 2 5 4 2" xfId="4809"/>
    <cellStyle name="Обычный 4 2 5 5" xfId="4810"/>
    <cellStyle name="Обычный 4 2 5 6" xfId="4811"/>
    <cellStyle name="Обычный 4 2 6" xfId="4812"/>
    <cellStyle name="Обычный 4 2 6 2" xfId="4813"/>
    <cellStyle name="Обычный 4 2 6 2 2" xfId="4814"/>
    <cellStyle name="Обычный 4 2 6 2 2 2" xfId="4815"/>
    <cellStyle name="Обычный 4 2 6 2 2 3" xfId="4816"/>
    <cellStyle name="Обычный 4 2 6 2 3" xfId="4817"/>
    <cellStyle name="Обычный 4 2 6 2 3 2" xfId="4818"/>
    <cellStyle name="Обычный 4 2 6 2 4" xfId="4819"/>
    <cellStyle name="Обычный 4 2 6 2 5" xfId="4820"/>
    <cellStyle name="Обычный 4 2 6 3" xfId="4821"/>
    <cellStyle name="Обычный 4 2 6 3 2" xfId="4822"/>
    <cellStyle name="Обычный 4 2 6 3 3" xfId="4823"/>
    <cellStyle name="Обычный 4 2 6 4" xfId="4824"/>
    <cellStyle name="Обычный 4 2 6 4 2" xfId="4825"/>
    <cellStyle name="Обычный 4 2 6 5" xfId="4826"/>
    <cellStyle name="Обычный 4 2 6 6" xfId="4827"/>
    <cellStyle name="Обычный 4 2 7" xfId="4828"/>
    <cellStyle name="Обычный 4 2 7 2" xfId="4829"/>
    <cellStyle name="Обычный 4 2 7 2 2" xfId="4830"/>
    <cellStyle name="Обычный 4 2 7 2 2 2" xfId="4831"/>
    <cellStyle name="Обычный 4 2 7 2 2 3" xfId="4832"/>
    <cellStyle name="Обычный 4 2 7 2 3" xfId="4833"/>
    <cellStyle name="Обычный 4 2 7 2 3 2" xfId="4834"/>
    <cellStyle name="Обычный 4 2 7 2 4" xfId="4835"/>
    <cellStyle name="Обычный 4 2 7 2 5" xfId="4836"/>
    <cellStyle name="Обычный 4 2 7 3" xfId="4837"/>
    <cellStyle name="Обычный 4 2 7 3 2" xfId="4838"/>
    <cellStyle name="Обычный 4 2 7 3 3" xfId="4839"/>
    <cellStyle name="Обычный 4 2 7 4" xfId="4840"/>
    <cellStyle name="Обычный 4 2 7 4 2" xfId="4841"/>
    <cellStyle name="Обычный 4 2 7 5" xfId="4842"/>
    <cellStyle name="Обычный 4 2 7 6" xfId="4843"/>
    <cellStyle name="Обычный 4 2 8" xfId="4844"/>
    <cellStyle name="Обычный 4 2 8 2" xfId="4845"/>
    <cellStyle name="Обычный 4 2 8 2 2" xfId="4846"/>
    <cellStyle name="Обычный 4 2 8 2 2 2" xfId="4847"/>
    <cellStyle name="Обычный 4 2 8 2 2 3" xfId="4848"/>
    <cellStyle name="Обычный 4 2 8 2 3" xfId="4849"/>
    <cellStyle name="Обычный 4 2 8 2 3 2" xfId="4850"/>
    <cellStyle name="Обычный 4 2 8 2 4" xfId="4851"/>
    <cellStyle name="Обычный 4 2 8 2 5" xfId="4852"/>
    <cellStyle name="Обычный 4 2 8 3" xfId="4853"/>
    <cellStyle name="Обычный 4 2 8 3 2" xfId="4854"/>
    <cellStyle name="Обычный 4 2 8 3 3" xfId="4855"/>
    <cellStyle name="Обычный 4 2 8 4" xfId="4856"/>
    <cellStyle name="Обычный 4 2 8 4 2" xfId="4857"/>
    <cellStyle name="Обычный 4 2 8 5" xfId="4858"/>
    <cellStyle name="Обычный 4 2 8 6" xfId="4859"/>
    <cellStyle name="Обычный 4 2 9" xfId="4860"/>
    <cellStyle name="Обычный 4 2 9 2" xfId="4861"/>
    <cellStyle name="Обычный 4 2 9 2 2" xfId="4862"/>
    <cellStyle name="Обычный 4 2 9 2 3" xfId="4863"/>
    <cellStyle name="Обычный 4 2 9 3" xfId="4864"/>
    <cellStyle name="Обычный 4 2 9 3 2" xfId="4865"/>
    <cellStyle name="Обычный 4 2 9 4" xfId="4866"/>
    <cellStyle name="Обычный 4 2 9 5" xfId="4867"/>
    <cellStyle name="Обычный 4 20" xfId="4868"/>
    <cellStyle name="Обычный 4 21" xfId="4869"/>
    <cellStyle name="Обычный 4 22" xfId="4870"/>
    <cellStyle name="Обычный 4 3" xfId="4871"/>
    <cellStyle name="Обычный 4 3 10" xfId="4872"/>
    <cellStyle name="Обычный 4 3 10 2" xfId="4873"/>
    <cellStyle name="Обычный 4 3 10 2 2" xfId="4874"/>
    <cellStyle name="Обычный 4 3 10 2 3" xfId="4875"/>
    <cellStyle name="Обычный 4 3 10 3" xfId="4876"/>
    <cellStyle name="Обычный 4 3 10 3 2" xfId="4877"/>
    <cellStyle name="Обычный 4 3 10 4" xfId="4878"/>
    <cellStyle name="Обычный 4 3 10 5" xfId="4879"/>
    <cellStyle name="Обычный 4 3 11" xfId="4880"/>
    <cellStyle name="Обычный 4 3 11 2" xfId="4881"/>
    <cellStyle name="Обычный 4 3 11 2 2" xfId="4882"/>
    <cellStyle name="Обычный 4 3 11 2 3" xfId="4883"/>
    <cellStyle name="Обычный 4 3 11 3" xfId="4884"/>
    <cellStyle name="Обычный 4 3 11 3 2" xfId="4885"/>
    <cellStyle name="Обычный 4 3 11 4" xfId="4886"/>
    <cellStyle name="Обычный 4 3 11 5" xfId="4887"/>
    <cellStyle name="Обычный 4 3 12" xfId="4888"/>
    <cellStyle name="Обычный 4 3 12 2" xfId="4889"/>
    <cellStyle name="Обычный 4 3 12 2 2" xfId="4890"/>
    <cellStyle name="Обычный 4 3 12 2 3" xfId="4891"/>
    <cellStyle name="Обычный 4 3 12 3" xfId="4892"/>
    <cellStyle name="Обычный 4 3 12 3 2" xfId="4893"/>
    <cellStyle name="Обычный 4 3 12 4" xfId="4894"/>
    <cellStyle name="Обычный 4 3 12 5" xfId="4895"/>
    <cellStyle name="Обычный 4 3 13" xfId="4896"/>
    <cellStyle name="Обычный 4 3 13 2" xfId="4897"/>
    <cellStyle name="Обычный 4 3 13 2 2" xfId="4898"/>
    <cellStyle name="Обычный 4 3 13 2 3" xfId="4899"/>
    <cellStyle name="Обычный 4 3 13 3" xfId="4900"/>
    <cellStyle name="Обычный 4 3 13 3 2" xfId="4901"/>
    <cellStyle name="Обычный 4 3 13 4" xfId="4902"/>
    <cellStyle name="Обычный 4 3 13 5" xfId="4903"/>
    <cellStyle name="Обычный 4 3 14" xfId="4904"/>
    <cellStyle name="Обычный 4 3 15" xfId="4905"/>
    <cellStyle name="Обычный 4 3 15 2" xfId="4906"/>
    <cellStyle name="Обычный 4 3 15 3" xfId="4907"/>
    <cellStyle name="Обычный 4 3 16" xfId="4908"/>
    <cellStyle name="Обычный 4 3 16 2" xfId="4909"/>
    <cellStyle name="Обычный 4 3 17" xfId="4910"/>
    <cellStyle name="Обычный 4 3 18" xfId="4911"/>
    <cellStyle name="Обычный 4 3 19" xfId="4912"/>
    <cellStyle name="Обычный 4 3 2" xfId="4913"/>
    <cellStyle name="Обычный 4 3 2 2" xfId="4914"/>
    <cellStyle name="Обычный 4 3 2 2 2" xfId="4915"/>
    <cellStyle name="Обычный 4 3 2 2 2 2" xfId="4916"/>
    <cellStyle name="Обычный 4 3 2 2 2 3" xfId="4917"/>
    <cellStyle name="Обычный 4 3 2 2 3" xfId="4918"/>
    <cellStyle name="Обычный 4 3 2 2 3 2" xfId="4919"/>
    <cellStyle name="Обычный 4 3 2 2 4" xfId="4920"/>
    <cellStyle name="Обычный 4 3 2 2 5" xfId="4921"/>
    <cellStyle name="Обычный 4 3 2 3" xfId="4922"/>
    <cellStyle name="Обычный 4 3 2 3 2" xfId="4923"/>
    <cellStyle name="Обычный 4 3 2 3 3" xfId="4924"/>
    <cellStyle name="Обычный 4 3 2 4" xfId="4925"/>
    <cellStyle name="Обычный 4 3 2 4 2" xfId="4926"/>
    <cellStyle name="Обычный 4 3 2 5" xfId="4927"/>
    <cellStyle name="Обычный 4 3 2 6" xfId="4928"/>
    <cellStyle name="Обычный 4 3 3" xfId="4929"/>
    <cellStyle name="Обычный 4 3 3 2" xfId="4930"/>
    <cellStyle name="Обычный 4 3 3 2 2" xfId="4931"/>
    <cellStyle name="Обычный 4 3 3 2 2 2" xfId="4932"/>
    <cellStyle name="Обычный 4 3 3 2 2 3" xfId="4933"/>
    <cellStyle name="Обычный 4 3 3 2 3" xfId="4934"/>
    <cellStyle name="Обычный 4 3 3 2 3 2" xfId="4935"/>
    <cellStyle name="Обычный 4 3 3 2 4" xfId="4936"/>
    <cellStyle name="Обычный 4 3 3 2 5" xfId="4937"/>
    <cellStyle name="Обычный 4 3 3 3" xfId="4938"/>
    <cellStyle name="Обычный 4 3 3 3 2" xfId="4939"/>
    <cellStyle name="Обычный 4 3 3 3 3" xfId="4940"/>
    <cellStyle name="Обычный 4 3 3 4" xfId="4941"/>
    <cellStyle name="Обычный 4 3 3 4 2" xfId="4942"/>
    <cellStyle name="Обычный 4 3 3 5" xfId="4943"/>
    <cellStyle name="Обычный 4 3 3 6" xfId="4944"/>
    <cellStyle name="Обычный 4 3 4" xfId="4945"/>
    <cellStyle name="Обычный 4 3 4 2" xfId="4946"/>
    <cellStyle name="Обычный 4 3 4 2 2" xfId="4947"/>
    <cellStyle name="Обычный 4 3 4 2 2 2" xfId="4948"/>
    <cellStyle name="Обычный 4 3 4 2 2 3" xfId="4949"/>
    <cellStyle name="Обычный 4 3 4 2 3" xfId="4950"/>
    <cellStyle name="Обычный 4 3 4 2 3 2" xfId="4951"/>
    <cellStyle name="Обычный 4 3 4 2 4" xfId="4952"/>
    <cellStyle name="Обычный 4 3 4 2 5" xfId="4953"/>
    <cellStyle name="Обычный 4 3 4 3" xfId="4954"/>
    <cellStyle name="Обычный 4 3 4 3 2" xfId="4955"/>
    <cellStyle name="Обычный 4 3 4 3 3" xfId="4956"/>
    <cellStyle name="Обычный 4 3 4 4" xfId="4957"/>
    <cellStyle name="Обычный 4 3 4 4 2" xfId="4958"/>
    <cellStyle name="Обычный 4 3 4 5" xfId="4959"/>
    <cellStyle name="Обычный 4 3 4 6" xfId="4960"/>
    <cellStyle name="Обычный 4 3 5" xfId="4961"/>
    <cellStyle name="Обычный 4 3 5 2" xfId="4962"/>
    <cellStyle name="Обычный 4 3 5 2 2" xfId="4963"/>
    <cellStyle name="Обычный 4 3 5 2 2 2" xfId="4964"/>
    <cellStyle name="Обычный 4 3 5 2 2 3" xfId="4965"/>
    <cellStyle name="Обычный 4 3 5 2 3" xfId="4966"/>
    <cellStyle name="Обычный 4 3 5 2 3 2" xfId="4967"/>
    <cellStyle name="Обычный 4 3 5 2 4" xfId="4968"/>
    <cellStyle name="Обычный 4 3 5 2 5" xfId="4969"/>
    <cellStyle name="Обычный 4 3 5 3" xfId="4970"/>
    <cellStyle name="Обычный 4 3 5 3 2" xfId="4971"/>
    <cellStyle name="Обычный 4 3 5 3 3" xfId="4972"/>
    <cellStyle name="Обычный 4 3 5 4" xfId="4973"/>
    <cellStyle name="Обычный 4 3 5 4 2" xfId="4974"/>
    <cellStyle name="Обычный 4 3 5 5" xfId="4975"/>
    <cellStyle name="Обычный 4 3 5 6" xfId="4976"/>
    <cellStyle name="Обычный 4 3 6" xfId="4977"/>
    <cellStyle name="Обычный 4 3 6 2" xfId="4978"/>
    <cellStyle name="Обычный 4 3 6 2 2" xfId="4979"/>
    <cellStyle name="Обычный 4 3 6 2 2 2" xfId="4980"/>
    <cellStyle name="Обычный 4 3 6 2 2 3" xfId="4981"/>
    <cellStyle name="Обычный 4 3 6 2 3" xfId="4982"/>
    <cellStyle name="Обычный 4 3 6 2 3 2" xfId="4983"/>
    <cellStyle name="Обычный 4 3 6 2 4" xfId="4984"/>
    <cellStyle name="Обычный 4 3 6 2 5" xfId="4985"/>
    <cellStyle name="Обычный 4 3 6 3" xfId="4986"/>
    <cellStyle name="Обычный 4 3 6 3 2" xfId="4987"/>
    <cellStyle name="Обычный 4 3 6 3 3" xfId="4988"/>
    <cellStyle name="Обычный 4 3 6 4" xfId="4989"/>
    <cellStyle name="Обычный 4 3 6 4 2" xfId="4990"/>
    <cellStyle name="Обычный 4 3 6 5" xfId="4991"/>
    <cellStyle name="Обычный 4 3 6 6" xfId="4992"/>
    <cellStyle name="Обычный 4 3 7" xfId="4993"/>
    <cellStyle name="Обычный 4 3 7 2" xfId="4994"/>
    <cellStyle name="Обычный 4 3 7 2 2" xfId="4995"/>
    <cellStyle name="Обычный 4 3 7 2 2 2" xfId="4996"/>
    <cellStyle name="Обычный 4 3 7 2 2 3" xfId="4997"/>
    <cellStyle name="Обычный 4 3 7 2 3" xfId="4998"/>
    <cellStyle name="Обычный 4 3 7 2 3 2" xfId="4999"/>
    <cellStyle name="Обычный 4 3 7 2 4" xfId="5000"/>
    <cellStyle name="Обычный 4 3 7 2 5" xfId="5001"/>
    <cellStyle name="Обычный 4 3 7 3" xfId="5002"/>
    <cellStyle name="Обычный 4 3 7 3 2" xfId="5003"/>
    <cellStyle name="Обычный 4 3 7 3 3" xfId="5004"/>
    <cellStyle name="Обычный 4 3 7 4" xfId="5005"/>
    <cellStyle name="Обычный 4 3 7 4 2" xfId="5006"/>
    <cellStyle name="Обычный 4 3 7 5" xfId="5007"/>
    <cellStyle name="Обычный 4 3 7 6" xfId="5008"/>
    <cellStyle name="Обычный 4 3 8" xfId="5009"/>
    <cellStyle name="Обычный 4 3 8 2" xfId="5010"/>
    <cellStyle name="Обычный 4 3 8 2 2" xfId="5011"/>
    <cellStyle name="Обычный 4 3 8 2 3" xfId="5012"/>
    <cellStyle name="Обычный 4 3 8 3" xfId="5013"/>
    <cellStyle name="Обычный 4 3 8 3 2" xfId="5014"/>
    <cellStyle name="Обычный 4 3 8 4" xfId="5015"/>
    <cellStyle name="Обычный 4 3 8 5" xfId="5016"/>
    <cellStyle name="Обычный 4 3 9" xfId="5017"/>
    <cellStyle name="Обычный 4 3 9 2" xfId="5018"/>
    <cellStyle name="Обычный 4 3 9 2 2" xfId="5019"/>
    <cellStyle name="Обычный 4 3 9 2 3" xfId="5020"/>
    <cellStyle name="Обычный 4 3 9 3" xfId="5021"/>
    <cellStyle name="Обычный 4 3 9 3 2" xfId="5022"/>
    <cellStyle name="Обычный 4 3 9 4" xfId="5023"/>
    <cellStyle name="Обычный 4 3 9 5" xfId="5024"/>
    <cellStyle name="Обычный 4 4" xfId="5025"/>
    <cellStyle name="Обычный 4 4 2" xfId="5026"/>
    <cellStyle name="Обычный 4 4 3" xfId="5027"/>
    <cellStyle name="Обычный 4 4 4" xfId="5028"/>
    <cellStyle name="Обычный 4 4 5" xfId="5029"/>
    <cellStyle name="Обычный 4 5" xfId="5030"/>
    <cellStyle name="Обычный 4 6" xfId="5031"/>
    <cellStyle name="Обычный 4 7" xfId="5032"/>
    <cellStyle name="Обычный 4 8" xfId="5033"/>
    <cellStyle name="Обычный 4 9" xfId="5034"/>
    <cellStyle name="Обычный 4_Исходные данные для модели" xfId="5035"/>
    <cellStyle name="Обычный 40 2" xfId="5036"/>
    <cellStyle name="Обычный 40 3" xfId="5037"/>
    <cellStyle name="Обычный 407" xfId="5038"/>
    <cellStyle name="Обычный 41" xfId="5039"/>
    <cellStyle name="Обычный 41 2" xfId="5040"/>
    <cellStyle name="Обычный 41 3" xfId="5041"/>
    <cellStyle name="Обычный 411" xfId="5042"/>
    <cellStyle name="Обычный 412" xfId="5043"/>
    <cellStyle name="Обычный 415" xfId="5044"/>
    <cellStyle name="Обычный 419" xfId="5045"/>
    <cellStyle name="Обычный 42" xfId="5046"/>
    <cellStyle name="Обычный 42 2" xfId="5047"/>
    <cellStyle name="Обычный 421" xfId="5048"/>
    <cellStyle name="Обычный 424" xfId="5049"/>
    <cellStyle name="Обычный 426" xfId="5050"/>
    <cellStyle name="Обычный 428" xfId="5051"/>
    <cellStyle name="Обычный 432" xfId="5052"/>
    <cellStyle name="Обычный 438" xfId="5053"/>
    <cellStyle name="Обычный 439" xfId="5054"/>
    <cellStyle name="Обычный 442" xfId="5055"/>
    <cellStyle name="Обычный 446" xfId="5056"/>
    <cellStyle name="Обычный 45" xfId="5057"/>
    <cellStyle name="Обычный 45 2" xfId="5058"/>
    <cellStyle name="Обычный 451" xfId="5059"/>
    <cellStyle name="Обычный 453" xfId="5060"/>
    <cellStyle name="Обычный 455" xfId="5061"/>
    <cellStyle name="Обычный 458" xfId="5062"/>
    <cellStyle name="Обычный 46 2" xfId="5063"/>
    <cellStyle name="Обычный 463" xfId="5064"/>
    <cellStyle name="Обычный 466" xfId="5065"/>
    <cellStyle name="Обычный 468" xfId="5066"/>
    <cellStyle name="Обычный 47" xfId="5067"/>
    <cellStyle name="Обычный 47 2" xfId="5068"/>
    <cellStyle name="Обычный 471" xfId="5069"/>
    <cellStyle name="Обычный 472" xfId="5070"/>
    <cellStyle name="Обычный 473" xfId="5071"/>
    <cellStyle name="Обычный 477" xfId="5072"/>
    <cellStyle name="Обычный 479" xfId="5073"/>
    <cellStyle name="Обычный 481" xfId="5074"/>
    <cellStyle name="Обычный 485" xfId="5075"/>
    <cellStyle name="Обычный 488" xfId="5076"/>
    <cellStyle name="Обычный 5" xfId="5077"/>
    <cellStyle name="Обычный 5 10" xfId="5078"/>
    <cellStyle name="Обычный 5 11" xfId="5079"/>
    <cellStyle name="Обычный 5 12" xfId="5080"/>
    <cellStyle name="Обычный 5 13" xfId="5081"/>
    <cellStyle name="Обычный 5 14" xfId="5082"/>
    <cellStyle name="Обычный 5 15" xfId="5083"/>
    <cellStyle name="Обычный 5 2" xfId="5084"/>
    <cellStyle name="Обычный 5 2 2" xfId="5085"/>
    <cellStyle name="Обычный 5 2 2 2" xfId="5086"/>
    <cellStyle name="Обычный 5 2 2 3" xfId="5087"/>
    <cellStyle name="Обычный 5 2 2 4" xfId="5088"/>
    <cellStyle name="Обычный 5 2 2 5" xfId="5089"/>
    <cellStyle name="Обычный 5 2 3" xfId="5090"/>
    <cellStyle name="Обычный 5 2 3 2" xfId="5091"/>
    <cellStyle name="Обычный 5 2 4" xfId="5092"/>
    <cellStyle name="Обычный 5 2 4 2" xfId="5093"/>
    <cellStyle name="Обычный 5 2 5" xfId="5094"/>
    <cellStyle name="Обычный 5 2 5 2" xfId="5095"/>
    <cellStyle name="Обычный 5 2 6" xfId="5096"/>
    <cellStyle name="Обычный 5 2 6 2" xfId="5097"/>
    <cellStyle name="Обычный 5 3" xfId="5098"/>
    <cellStyle name="Обычный 5 3 2" xfId="5099"/>
    <cellStyle name="Обычный 5 3 2 2" xfId="5100"/>
    <cellStyle name="Обычный 5 3 2 3" xfId="5101"/>
    <cellStyle name="Обычный 5 3 2 4" xfId="5102"/>
    <cellStyle name="Обычный 5 3 3" xfId="5103"/>
    <cellStyle name="Обычный 5 3 4" xfId="5104"/>
    <cellStyle name="Обычный 5 3 5" xfId="5105"/>
    <cellStyle name="Обычный 5 3 6" xfId="5106"/>
    <cellStyle name="Обычный 5 3 7" xfId="5107"/>
    <cellStyle name="Обычный 5 4" xfId="5108"/>
    <cellStyle name="Обычный 5 4 2" xfId="5109"/>
    <cellStyle name="Обычный 5 4 3" xfId="5110"/>
    <cellStyle name="Обычный 5 4 4" xfId="5111"/>
    <cellStyle name="Обычный 5 4 5" xfId="5112"/>
    <cellStyle name="Обычный 5 5" xfId="5113"/>
    <cellStyle name="Обычный 5 5 2" xfId="5114"/>
    <cellStyle name="Обычный 5 6" xfId="5115"/>
    <cellStyle name="Обычный 5 6 2" xfId="5116"/>
    <cellStyle name="Обычный 5 7" xfId="5117"/>
    <cellStyle name="Обычный 5 7 2" xfId="5118"/>
    <cellStyle name="Обычный 5 8" xfId="5119"/>
    <cellStyle name="Обычный 5 8 2" xfId="5120"/>
    <cellStyle name="Обычный 5 9" xfId="5121"/>
    <cellStyle name="Обычный 5_2355 Голубева" xfId="5122"/>
    <cellStyle name="Обычный 50 2" xfId="5123"/>
    <cellStyle name="Обычный 501" xfId="5124"/>
    <cellStyle name="Обычный 502" xfId="5125"/>
    <cellStyle name="Обычный 503" xfId="5126"/>
    <cellStyle name="Обычный 506" xfId="5127"/>
    <cellStyle name="Обычный 51" xfId="5128"/>
    <cellStyle name="Обычный 51 10" xfId="5129"/>
    <cellStyle name="Обычный 51 2" xfId="5130"/>
    <cellStyle name="Обычный 510" xfId="5131"/>
    <cellStyle name="Обычный 514" xfId="5132"/>
    <cellStyle name="Обычный 515" xfId="5133"/>
    <cellStyle name="Обычный 517" xfId="5134"/>
    <cellStyle name="Обычный 52" xfId="5135"/>
    <cellStyle name="Обычный 52 2" xfId="5136"/>
    <cellStyle name="Обычный 520" xfId="5137"/>
    <cellStyle name="Обычный 524" xfId="5138"/>
    <cellStyle name="Обычный 529" xfId="5139"/>
    <cellStyle name="Обычный 53 2" xfId="5140"/>
    <cellStyle name="Обычный 531" xfId="5141"/>
    <cellStyle name="Обычный 533" xfId="5142"/>
    <cellStyle name="Обычный 537" xfId="5143"/>
    <cellStyle name="Обычный 54 2" xfId="5144"/>
    <cellStyle name="Обычный 54 3" xfId="5145"/>
    <cellStyle name="Обычный 543" xfId="5146"/>
    <cellStyle name="Обычный 545" xfId="5147"/>
    <cellStyle name="Обычный 549" xfId="5148"/>
    <cellStyle name="Обычный 552" xfId="5149"/>
    <cellStyle name="Обычный 553" xfId="5150"/>
    <cellStyle name="Обычный 557" xfId="5151"/>
    <cellStyle name="Обычный 56 2" xfId="5152"/>
    <cellStyle name="Обычный 560" xfId="5153"/>
    <cellStyle name="Обычный 563" xfId="5154"/>
    <cellStyle name="Обычный 566" xfId="5155"/>
    <cellStyle name="Обычный 567" xfId="5156"/>
    <cellStyle name="Обычный 57" xfId="5157"/>
    <cellStyle name="Обычный 57 2" xfId="5158"/>
    <cellStyle name="Обычный 571" xfId="5159"/>
    <cellStyle name="Обычный 572" xfId="5160"/>
    <cellStyle name="Обычный 573" xfId="5161"/>
    <cellStyle name="Обычный 578" xfId="5162"/>
    <cellStyle name="Обычный 581" xfId="5163"/>
    <cellStyle name="Обычный 583" xfId="5164"/>
    <cellStyle name="Обычный 585" xfId="5165"/>
    <cellStyle name="Обычный 587" xfId="5166"/>
    <cellStyle name="Обычный 59" xfId="5167"/>
    <cellStyle name="Обычный 59 2" xfId="5168"/>
    <cellStyle name="Обычный 591" xfId="5169"/>
    <cellStyle name="Обычный 592" xfId="5170"/>
    <cellStyle name="Обычный 596" xfId="5171"/>
    <cellStyle name="Обычный 598" xfId="5172"/>
    <cellStyle name="Обычный 6" xfId="5173"/>
    <cellStyle name="Обычный 6 10" xfId="5174"/>
    <cellStyle name="Обычный 6 11" xfId="5175"/>
    <cellStyle name="Обычный 6 12" xfId="5176"/>
    <cellStyle name="Обычный 6 13" xfId="5177"/>
    <cellStyle name="Обычный 6 14" xfId="5178"/>
    <cellStyle name="Обычный 6 2" xfId="5179"/>
    <cellStyle name="Обычный 6 2 2" xfId="5180"/>
    <cellStyle name="Обычный 6 2 2 2" xfId="5181"/>
    <cellStyle name="Обычный 6 2 3" xfId="5182"/>
    <cellStyle name="Обычный 6 2 4" xfId="5183"/>
    <cellStyle name="Обычный 6 3" xfId="5184"/>
    <cellStyle name="Обычный 6 3 2" xfId="5185"/>
    <cellStyle name="Обычный 6 3 3" xfId="5186"/>
    <cellStyle name="Обычный 6 3 4" xfId="5187"/>
    <cellStyle name="Обычный 6 4" xfId="5188"/>
    <cellStyle name="Обычный 6 4 2" xfId="5189"/>
    <cellStyle name="Обычный 6 5" xfId="5190"/>
    <cellStyle name="Обычный 6 6" xfId="5191"/>
    <cellStyle name="Обычный 6 7" xfId="5192"/>
    <cellStyle name="Обычный 6 8" xfId="5193"/>
    <cellStyle name="Обычный 6 9" xfId="5194"/>
    <cellStyle name="Обычный 601" xfId="5195"/>
    <cellStyle name="Обычный 603" xfId="5196"/>
    <cellStyle name="Обычный 604" xfId="5197"/>
    <cellStyle name="Обычный 605" xfId="5198"/>
    <cellStyle name="Обычный 606" xfId="5199"/>
    <cellStyle name="Обычный 607" xfId="5200"/>
    <cellStyle name="Обычный 608" xfId="5201"/>
    <cellStyle name="Обычный 609" xfId="5202"/>
    <cellStyle name="Обычный 610" xfId="5203"/>
    <cellStyle name="Обычный 611" xfId="5204"/>
    <cellStyle name="Обычный 612" xfId="5205"/>
    <cellStyle name="Обычный 613" xfId="5206"/>
    <cellStyle name="Обычный 614" xfId="5207"/>
    <cellStyle name="Обычный 615" xfId="5208"/>
    <cellStyle name="Обычный 616" xfId="5209"/>
    <cellStyle name="Обычный 617" xfId="5210"/>
    <cellStyle name="Обычный 618" xfId="5211"/>
    <cellStyle name="Обычный 619" xfId="5212"/>
    <cellStyle name="Обычный 62" xfId="5213"/>
    <cellStyle name="Обычный 62 2" xfId="5214"/>
    <cellStyle name="Обычный 620" xfId="5215"/>
    <cellStyle name="Обычный 622" xfId="5216"/>
    <cellStyle name="Обычный 624" xfId="5217"/>
    <cellStyle name="Обычный 626" xfId="5218"/>
    <cellStyle name="Обычный 63" xfId="5219"/>
    <cellStyle name="Обычный 63 2" xfId="5220"/>
    <cellStyle name="Обычный 630" xfId="5221"/>
    <cellStyle name="Обычный 636" xfId="5222"/>
    <cellStyle name="Обычный 638" xfId="5223"/>
    <cellStyle name="Обычный 640" xfId="5224"/>
    <cellStyle name="Обычный 641" xfId="5225"/>
    <cellStyle name="Обычный 642" xfId="5226"/>
    <cellStyle name="Обычный 643" xfId="5227"/>
    <cellStyle name="Обычный 644" xfId="5228"/>
    <cellStyle name="Обычный 645" xfId="5229"/>
    <cellStyle name="Обычный 646" xfId="5230"/>
    <cellStyle name="Обычный 647" xfId="5231"/>
    <cellStyle name="Обычный 648" xfId="5232"/>
    <cellStyle name="Обычный 649" xfId="5233"/>
    <cellStyle name="Обычный 65 2" xfId="5234"/>
    <cellStyle name="Обычный 650" xfId="5235"/>
    <cellStyle name="Обычный 651" xfId="5236"/>
    <cellStyle name="Обычный 652" xfId="5237"/>
    <cellStyle name="Обычный 653" xfId="5238"/>
    <cellStyle name="Обычный 657" xfId="5239"/>
    <cellStyle name="Обычный 66" xfId="5240"/>
    <cellStyle name="Обычный 663" xfId="5241"/>
    <cellStyle name="Обычный 665" xfId="5242"/>
    <cellStyle name="Обычный 667" xfId="5243"/>
    <cellStyle name="Обычный 67" xfId="5244"/>
    <cellStyle name="Обычный 67 2" xfId="5245"/>
    <cellStyle name="Обычный 670" xfId="5246"/>
    <cellStyle name="Обычный 671" xfId="5247"/>
    <cellStyle name="Обычный 672" xfId="5248"/>
    <cellStyle name="Обычный 673" xfId="5249"/>
    <cellStyle name="Обычный 676" xfId="5250"/>
    <cellStyle name="Обычный 678" xfId="5251"/>
    <cellStyle name="Обычный 680" xfId="5252"/>
    <cellStyle name="Обычный 682" xfId="5253"/>
    <cellStyle name="Обычный 683" xfId="5254"/>
    <cellStyle name="Обычный 684" xfId="5255"/>
    <cellStyle name="Обычный 685" xfId="5256"/>
    <cellStyle name="Обычный 686" xfId="5257"/>
    <cellStyle name="Обычный 687" xfId="5258"/>
    <cellStyle name="Обычный 688" xfId="5259"/>
    <cellStyle name="Обычный 689" xfId="5260"/>
    <cellStyle name="Обычный 691" xfId="5261"/>
    <cellStyle name="Обычный 692" xfId="5262"/>
    <cellStyle name="Обычный 695" xfId="5263"/>
    <cellStyle name="Обычный 7" xfId="5264"/>
    <cellStyle name="Обычный 7 10" xfId="5265"/>
    <cellStyle name="Обычный 7 11" xfId="5266"/>
    <cellStyle name="Обычный 7 12" xfId="5267"/>
    <cellStyle name="Обычный 7 13" xfId="5268"/>
    <cellStyle name="Обычный 7 14" xfId="5269"/>
    <cellStyle name="Обычный 7 15" xfId="5270"/>
    <cellStyle name="Обычный 7 2" xfId="5271"/>
    <cellStyle name="Обычный 7 2 2" xfId="5272"/>
    <cellStyle name="Обычный 7 2 3" xfId="5273"/>
    <cellStyle name="Обычный 7 3" xfId="5274"/>
    <cellStyle name="Обычный 7 3 2" xfId="5275"/>
    <cellStyle name="Обычный 7 4" xfId="5276"/>
    <cellStyle name="Обычный 7 4 2" xfId="5277"/>
    <cellStyle name="Обычный 7 4 3" xfId="5278"/>
    <cellStyle name="Обычный 7 5" xfId="5279"/>
    <cellStyle name="Обычный 7 6" xfId="5280"/>
    <cellStyle name="Обычный 7 7" xfId="5281"/>
    <cellStyle name="Обычный 7 7 2" xfId="5282"/>
    <cellStyle name="Обычный 7 8" xfId="5283"/>
    <cellStyle name="Обычный 7 9" xfId="5284"/>
    <cellStyle name="Обычный 70" xfId="5285"/>
    <cellStyle name="Обычный 70 2" xfId="5286"/>
    <cellStyle name="Обычный 700" xfId="5287"/>
    <cellStyle name="Обычный 701" xfId="5288"/>
    <cellStyle name="Обычный 704" xfId="5289"/>
    <cellStyle name="Обычный 710" xfId="5290"/>
    <cellStyle name="Обычный 711" xfId="5291"/>
    <cellStyle name="Обычный 712" xfId="5292"/>
    <cellStyle name="Обычный 715" xfId="5293"/>
    <cellStyle name="Обычный 716" xfId="5294"/>
    <cellStyle name="Обычный 72" xfId="5295"/>
    <cellStyle name="Обычный 721" xfId="5296"/>
    <cellStyle name="Обычный 722" xfId="5297"/>
    <cellStyle name="Обычный 723" xfId="5298"/>
    <cellStyle name="Обычный 725" xfId="5299"/>
    <cellStyle name="Обычный 727" xfId="5300"/>
    <cellStyle name="Обычный 73" xfId="5301"/>
    <cellStyle name="Обычный 73 2" xfId="5302"/>
    <cellStyle name="Обычный 733" xfId="5303"/>
    <cellStyle name="Обычный 734" xfId="5304"/>
    <cellStyle name="Обычный 735" xfId="5305"/>
    <cellStyle name="Обычный 737" xfId="5306"/>
    <cellStyle name="Обычный 74" xfId="5307"/>
    <cellStyle name="Обычный 74 2" xfId="5308"/>
    <cellStyle name="Обычный 740" xfId="5309"/>
    <cellStyle name="Обычный 741" xfId="5310"/>
    <cellStyle name="Обычный 742" xfId="5311"/>
    <cellStyle name="Обычный 743" xfId="5312"/>
    <cellStyle name="Обычный 744" xfId="5313"/>
    <cellStyle name="Обычный 747" xfId="5314"/>
    <cellStyle name="Обычный 748" xfId="5315"/>
    <cellStyle name="Обычный 749" xfId="5316"/>
    <cellStyle name="Обычный 750" xfId="5317"/>
    <cellStyle name="Обычный 751" xfId="5318"/>
    <cellStyle name="Обычный 752" xfId="5319"/>
    <cellStyle name="Обычный 753" xfId="5320"/>
    <cellStyle name="Обычный 754" xfId="5321"/>
    <cellStyle name="Обычный 755" xfId="5322"/>
    <cellStyle name="Обычный 757" xfId="5323"/>
    <cellStyle name="Обычный 758" xfId="5324"/>
    <cellStyle name="Обычный 76" xfId="5325"/>
    <cellStyle name="Обычный 762" xfId="5326"/>
    <cellStyle name="Обычный 763" xfId="5327"/>
    <cellStyle name="Обычный 764" xfId="5328"/>
    <cellStyle name="Обычный 767" xfId="5329"/>
    <cellStyle name="Обычный 77" xfId="5330"/>
    <cellStyle name="Обычный 77 2" xfId="5331"/>
    <cellStyle name="Обычный 778" xfId="5332"/>
    <cellStyle name="Обычный 779" xfId="5333"/>
    <cellStyle name="Обычный 780" xfId="5334"/>
    <cellStyle name="Обычный 781" xfId="5335"/>
    <cellStyle name="Обычный 782" xfId="5336"/>
    <cellStyle name="Обычный 783" xfId="5337"/>
    <cellStyle name="Обычный 784" xfId="5338"/>
    <cellStyle name="Обычный 785" xfId="5339"/>
    <cellStyle name="Обычный 787" xfId="5340"/>
    <cellStyle name="Обычный 79" xfId="5341"/>
    <cellStyle name="Обычный 79 2" xfId="5342"/>
    <cellStyle name="Обычный 8" xfId="5343"/>
    <cellStyle name="Обычный 8 10" xfId="5344"/>
    <cellStyle name="Обычный 8 11" xfId="5345"/>
    <cellStyle name="Обычный 8 12" xfId="5346"/>
    <cellStyle name="Обычный 8 13" xfId="5347"/>
    <cellStyle name="Обычный 8 14" xfId="5348"/>
    <cellStyle name="Обычный 8 15" xfId="5349"/>
    <cellStyle name="Обычный 8 2" xfId="5350"/>
    <cellStyle name="Обычный 8 2 2" xfId="5351"/>
    <cellStyle name="Обычный 8 2 3" xfId="5352"/>
    <cellStyle name="Обычный 8 3" xfId="5353"/>
    <cellStyle name="Обычный 8 3 2" xfId="5354"/>
    <cellStyle name="Обычный 8 3 3" xfId="5355"/>
    <cellStyle name="Обычный 8 4" xfId="5356"/>
    <cellStyle name="Обычный 8 5" xfId="5357"/>
    <cellStyle name="Обычный 8 5 2" xfId="5358"/>
    <cellStyle name="Обычный 8 6" xfId="5359"/>
    <cellStyle name="Обычный 8 7" xfId="5360"/>
    <cellStyle name="Обычный 8 8" xfId="5361"/>
    <cellStyle name="Обычный 8 9" xfId="5362"/>
    <cellStyle name="Обычный 81" xfId="5363"/>
    <cellStyle name="Обычный 82" xfId="5364"/>
    <cellStyle name="Обычный 82 2" xfId="5365"/>
    <cellStyle name="Обычный 83" xfId="5366"/>
    <cellStyle name="Обычный 85" xfId="5367"/>
    <cellStyle name="Обычный 85 2" xfId="5368"/>
    <cellStyle name="Обычный 86" xfId="5369"/>
    <cellStyle name="Обычный 86 2" xfId="5370"/>
    <cellStyle name="Обычный 87" xfId="5371"/>
    <cellStyle name="Обычный 87 2" xfId="5372"/>
    <cellStyle name="Обычный 9" xfId="5373"/>
    <cellStyle name="Обычный 9 2" xfId="5374"/>
    <cellStyle name="Обычный 9 2 2" xfId="5375"/>
    <cellStyle name="Обычный 9 3" xfId="5376"/>
    <cellStyle name="Обычный 9 3 2" xfId="5377"/>
    <cellStyle name="Обычный 92" xfId="5378"/>
    <cellStyle name="Обычный 92 2" xfId="5379"/>
    <cellStyle name="Обычный 96" xfId="5380"/>
    <cellStyle name="Обычный 97" xfId="5381"/>
    <cellStyle name="Обычный 97 2" xfId="5382"/>
    <cellStyle name="Обычный 98" xfId="5383"/>
    <cellStyle name="Обычный 98 2" xfId="5384"/>
    <cellStyle name="Параметр" xfId="5385"/>
    <cellStyle name="ПеременныеСметы" xfId="5386"/>
    <cellStyle name="Плохой 10" xfId="5387"/>
    <cellStyle name="Плохой 11" xfId="5388"/>
    <cellStyle name="Плохой 12" xfId="5389"/>
    <cellStyle name="Плохой 13" xfId="5390"/>
    <cellStyle name="Плохой 14" xfId="5391"/>
    <cellStyle name="Плохой 15" xfId="5392"/>
    <cellStyle name="Плохой 16" xfId="5393"/>
    <cellStyle name="Плохой 2" xfId="5394"/>
    <cellStyle name="Плохой 2 10" xfId="5395"/>
    <cellStyle name="Плохой 2 11" xfId="5396"/>
    <cellStyle name="Плохой 2 12" xfId="5397"/>
    <cellStyle name="Плохой 2 13" xfId="5398"/>
    <cellStyle name="Плохой 2 2" xfId="5399"/>
    <cellStyle name="Плохой 2 2 2" xfId="5400"/>
    <cellStyle name="Плохой 2 3" xfId="5401"/>
    <cellStyle name="Плохой 2 3 2" xfId="5402"/>
    <cellStyle name="Плохой 2 4" xfId="5403"/>
    <cellStyle name="Плохой 2 4 2" xfId="5404"/>
    <cellStyle name="Плохой 2 5" xfId="5405"/>
    <cellStyle name="Плохой 2 5 2" xfId="5406"/>
    <cellStyle name="Плохой 2 6" xfId="5407"/>
    <cellStyle name="Плохой 2 6 2" xfId="5408"/>
    <cellStyle name="Плохой 2 7" xfId="5409"/>
    <cellStyle name="Плохой 2 8" xfId="5410"/>
    <cellStyle name="Плохой 2 9" xfId="5411"/>
    <cellStyle name="Плохой 3" xfId="5412"/>
    <cellStyle name="Плохой 3 2" xfId="5413"/>
    <cellStyle name="Плохой 4" xfId="5414"/>
    <cellStyle name="Плохой 5" xfId="5415"/>
    <cellStyle name="Плохой 6" xfId="5416"/>
    <cellStyle name="Плохой 7" xfId="5417"/>
    <cellStyle name="Плохой 8" xfId="5418"/>
    <cellStyle name="Плохой 9" xfId="5419"/>
    <cellStyle name="По центру с переносом" xfId="5420"/>
    <cellStyle name="По ширине с переносом" xfId="5421"/>
    <cellStyle name="Поле ввода" xfId="5422"/>
    <cellStyle name="Пояснение 10" xfId="5423"/>
    <cellStyle name="Пояснение 11" xfId="5424"/>
    <cellStyle name="Пояснение 12" xfId="5425"/>
    <cellStyle name="Пояснение 13" xfId="5426"/>
    <cellStyle name="Пояснение 14" xfId="5427"/>
    <cellStyle name="Пояснение 15" xfId="5428"/>
    <cellStyle name="Пояснение 16" xfId="5429"/>
    <cellStyle name="Пояснение 2" xfId="5430"/>
    <cellStyle name="Пояснение 2 10" xfId="5431"/>
    <cellStyle name="Пояснение 2 11" xfId="5432"/>
    <cellStyle name="Пояснение 2 12" xfId="5433"/>
    <cellStyle name="Пояснение 2 13" xfId="5434"/>
    <cellStyle name="Пояснение 2 2" xfId="5435"/>
    <cellStyle name="Пояснение 2 2 2" xfId="5436"/>
    <cellStyle name="Пояснение 2 3" xfId="5437"/>
    <cellStyle name="Пояснение 2 3 2" xfId="5438"/>
    <cellStyle name="Пояснение 2 4" xfId="5439"/>
    <cellStyle name="Пояснение 2 4 2" xfId="5440"/>
    <cellStyle name="Пояснение 2 5" xfId="5441"/>
    <cellStyle name="Пояснение 2 5 2" xfId="5442"/>
    <cellStyle name="Пояснение 2 6" xfId="5443"/>
    <cellStyle name="Пояснение 2 6 2" xfId="5444"/>
    <cellStyle name="Пояснение 2 7" xfId="5445"/>
    <cellStyle name="Пояснение 2 8" xfId="5446"/>
    <cellStyle name="Пояснение 2 9" xfId="5447"/>
    <cellStyle name="Пояснение 3" xfId="5448"/>
    <cellStyle name="Пояснение 3 2" xfId="5449"/>
    <cellStyle name="Пояснение 4" xfId="5450"/>
    <cellStyle name="Пояснение 5" xfId="5451"/>
    <cellStyle name="Пояснение 6" xfId="5452"/>
    <cellStyle name="Пояснение 7" xfId="5453"/>
    <cellStyle name="Пояснение 8" xfId="5454"/>
    <cellStyle name="Пояснение 9" xfId="5455"/>
    <cellStyle name="Примечание 10" xfId="5456"/>
    <cellStyle name="Примечание 10 2" xfId="5457"/>
    <cellStyle name="Примечание 10 2 2" xfId="5458"/>
    <cellStyle name="Примечание 10 3" xfId="5459"/>
    <cellStyle name="Примечание 10 4" xfId="5460"/>
    <cellStyle name="Примечание 10 5" xfId="5461"/>
    <cellStyle name="Примечание 10 6" xfId="5462"/>
    <cellStyle name="Примечание 11" xfId="5463"/>
    <cellStyle name="Примечание 11 2" xfId="5464"/>
    <cellStyle name="Примечание 12" xfId="5465"/>
    <cellStyle name="Примечание 12 2" xfId="5466"/>
    <cellStyle name="Примечание 13" xfId="5467"/>
    <cellStyle name="Примечание 13 2" xfId="5468"/>
    <cellStyle name="Примечание 14" xfId="5469"/>
    <cellStyle name="Примечание 14 2" xfId="5470"/>
    <cellStyle name="Примечание 15" xfId="5471"/>
    <cellStyle name="Примечание 15 2" xfId="5472"/>
    <cellStyle name="Примечание 16" xfId="5473"/>
    <cellStyle name="Примечание 16 2" xfId="5474"/>
    <cellStyle name="Примечание 17" xfId="5475"/>
    <cellStyle name="Примечание 18" xfId="5476"/>
    <cellStyle name="Примечание 19" xfId="5477"/>
    <cellStyle name="Примечание 19 2" xfId="5478"/>
    <cellStyle name="Примечание 19 2 2" xfId="5479"/>
    <cellStyle name="Примечание 19 3" xfId="5480"/>
    <cellStyle name="Примечание 19 4" xfId="5481"/>
    <cellStyle name="Примечание 19 5" xfId="5482"/>
    <cellStyle name="Примечание 2" xfId="5483"/>
    <cellStyle name="Примечание 2 10" xfId="5484"/>
    <cellStyle name="Примечание 2 11" xfId="5485"/>
    <cellStyle name="Примечание 2 12" xfId="5486"/>
    <cellStyle name="Примечание 2 13" xfId="5487"/>
    <cellStyle name="Примечание 2 14" xfId="5488"/>
    <cellStyle name="Примечание 2 2" xfId="5489"/>
    <cellStyle name="Примечание 2 2 2" xfId="5490"/>
    <cellStyle name="Примечание 2 2 2 2" xfId="5491"/>
    <cellStyle name="Примечание 2 2 3" xfId="5492"/>
    <cellStyle name="Примечание 2 2 4" xfId="5493"/>
    <cellStyle name="Примечание 2 3" xfId="5494"/>
    <cellStyle name="Примечание 2 3 2" xfId="5495"/>
    <cellStyle name="Примечание 2 3 3" xfId="5496"/>
    <cellStyle name="Примечание 2 3 4" xfId="5497"/>
    <cellStyle name="Примечание 2 4" xfId="5498"/>
    <cellStyle name="Примечание 2 4 2" xfId="5499"/>
    <cellStyle name="Примечание 2 4 3" xfId="5500"/>
    <cellStyle name="Примечание 2 5" xfId="5501"/>
    <cellStyle name="Примечание 2 5 2" xfId="5502"/>
    <cellStyle name="Примечание 2 5 3" xfId="5503"/>
    <cellStyle name="Примечание 2 6" xfId="5504"/>
    <cellStyle name="Примечание 2 6 2" xfId="5505"/>
    <cellStyle name="Примечание 2 7" xfId="5506"/>
    <cellStyle name="Примечание 2 7 2" xfId="5507"/>
    <cellStyle name="Примечание 2 8" xfId="5508"/>
    <cellStyle name="Примечание 2 9" xfId="5509"/>
    <cellStyle name="Примечание 2_Xl0000305" xfId="5510"/>
    <cellStyle name="Примечание 20" xfId="5511"/>
    <cellStyle name="Примечание 20 2" xfId="5512"/>
    <cellStyle name="Примечание 20 2 2" xfId="5513"/>
    <cellStyle name="Примечание 20 3" xfId="5514"/>
    <cellStyle name="Примечание 20 4" xfId="5515"/>
    <cellStyle name="Примечание 20 5" xfId="5516"/>
    <cellStyle name="Примечание 3" xfId="5517"/>
    <cellStyle name="Примечание 3 2" xfId="5518"/>
    <cellStyle name="Примечание 3 2 2" xfId="5519"/>
    <cellStyle name="Примечание 3 3" xfId="5520"/>
    <cellStyle name="Примечание 3 4" xfId="5521"/>
    <cellStyle name="Примечание 3 5" xfId="5522"/>
    <cellStyle name="Примечание 39" xfId="5523"/>
    <cellStyle name="Примечание 4" xfId="5524"/>
    <cellStyle name="Примечание 4 2" xfId="5525"/>
    <cellStyle name="Примечание 5" xfId="5526"/>
    <cellStyle name="Примечание 5 2" xfId="5527"/>
    <cellStyle name="Примечание 5 3" xfId="5528"/>
    <cellStyle name="Примечание 6" xfId="5529"/>
    <cellStyle name="Примечание 6 2" xfId="5530"/>
    <cellStyle name="Примечание 7" xfId="5531"/>
    <cellStyle name="Примечание 7 2" xfId="5532"/>
    <cellStyle name="Примечание 8" xfId="5533"/>
    <cellStyle name="Примечание 8 2" xfId="5534"/>
    <cellStyle name="Примечание 9" xfId="5535"/>
    <cellStyle name="Примечание 9 2" xfId="5536"/>
    <cellStyle name="Процентный 10" xfId="5537"/>
    <cellStyle name="Процентный 10 2" xfId="5538"/>
    <cellStyle name="Процентный 11" xfId="5539"/>
    <cellStyle name="Процентный 2" xfId="5540"/>
    <cellStyle name="Процентный 2 10" xfId="5541"/>
    <cellStyle name="Процентный 2 11" xfId="5542"/>
    <cellStyle name="Процентный 2 12" xfId="5543"/>
    <cellStyle name="Процентный 2 13" xfId="5544"/>
    <cellStyle name="Процентный 2 14" xfId="5545"/>
    <cellStyle name="Процентный 2 15" xfId="5546"/>
    <cellStyle name="Процентный 2 16" xfId="5547"/>
    <cellStyle name="Процентный 2 17" xfId="5548"/>
    <cellStyle name="Процентный 2 18" xfId="5549"/>
    <cellStyle name="Процентный 2 19" xfId="5550"/>
    <cellStyle name="Процентный 2 2" xfId="5551"/>
    <cellStyle name="Процентный 2 2 2" xfId="5552"/>
    <cellStyle name="Процентный 2 2 3" xfId="5553"/>
    <cellStyle name="Процентный 2 2 4" xfId="5554"/>
    <cellStyle name="Процентный 2 20" xfId="5555"/>
    <cellStyle name="Процентный 2 21" xfId="5556"/>
    <cellStyle name="Процентный 2 22" xfId="5557"/>
    <cellStyle name="Процентный 2 23" xfId="5558"/>
    <cellStyle name="Процентный 2 24" xfId="5559"/>
    <cellStyle name="Процентный 2 25" xfId="5560"/>
    <cellStyle name="Процентный 2 26" xfId="5561"/>
    <cellStyle name="Процентный 2 27" xfId="5562"/>
    <cellStyle name="Процентный 2 27 2" xfId="5563"/>
    <cellStyle name="Процентный 2 28" xfId="5564"/>
    <cellStyle name="Процентный 2 3" xfId="5565"/>
    <cellStyle name="Процентный 2 3 2" xfId="5566"/>
    <cellStyle name="Процентный 2 4" xfId="5567"/>
    <cellStyle name="Процентный 2 4 2" xfId="5568"/>
    <cellStyle name="Процентный 2 5" xfId="5569"/>
    <cellStyle name="Процентный 2 6" xfId="5570"/>
    <cellStyle name="Процентный 2 7" xfId="5571"/>
    <cellStyle name="Процентный 2 8" xfId="5572"/>
    <cellStyle name="Процентный 2 9" xfId="5573"/>
    <cellStyle name="Процентный 3" xfId="5574"/>
    <cellStyle name="Процентный 3 10" xfId="5575"/>
    <cellStyle name="Процентный 3 11" xfId="5576"/>
    <cellStyle name="Процентный 3 12" xfId="5577"/>
    <cellStyle name="Процентный 3 13" xfId="5578"/>
    <cellStyle name="Процентный 3 14" xfId="5579"/>
    <cellStyle name="Процентный 3 15" xfId="5580"/>
    <cellStyle name="Процентный 3 16" xfId="5581"/>
    <cellStyle name="Процентный 3 17" xfId="5582"/>
    <cellStyle name="Процентный 3 18" xfId="5583"/>
    <cellStyle name="Процентный 3 19" xfId="5584"/>
    <cellStyle name="Процентный 3 2" xfId="5585"/>
    <cellStyle name="Процентный 3 20" xfId="5586"/>
    <cellStyle name="Процентный 3 3" xfId="5587"/>
    <cellStyle name="Процентный 3 4" xfId="5588"/>
    <cellStyle name="Процентный 3 5" xfId="5589"/>
    <cellStyle name="Процентный 3 6" xfId="5590"/>
    <cellStyle name="Процентный 3 7" xfId="5591"/>
    <cellStyle name="Процентный 3 8" xfId="5592"/>
    <cellStyle name="Процентный 3 9" xfId="5593"/>
    <cellStyle name="Процентный 4" xfId="5594"/>
    <cellStyle name="Процентный 4 2" xfId="5595"/>
    <cellStyle name="Процентный 4 3" xfId="5596"/>
    <cellStyle name="Процентный 5" xfId="5597"/>
    <cellStyle name="Процентный 5 2" xfId="5598"/>
    <cellStyle name="Процентный 5 2 2" xfId="5599"/>
    <cellStyle name="Процентный 5 2 2 2" xfId="5600"/>
    <cellStyle name="Процентный 5 2 2 3" xfId="5601"/>
    <cellStyle name="Процентный 5 2 2 4" xfId="5602"/>
    <cellStyle name="Процентный 5 2 3" xfId="5603"/>
    <cellStyle name="Процентный 5 2 4" xfId="5604"/>
    <cellStyle name="Процентный 5 2 5" xfId="5605"/>
    <cellStyle name="Процентный 5 2 6" xfId="5606"/>
    <cellStyle name="Процентный 5 3" xfId="5607"/>
    <cellStyle name="Процентный 5 3 2" xfId="5608"/>
    <cellStyle name="Процентный 5 3 2 2" xfId="5609"/>
    <cellStyle name="Процентный 5 3 3" xfId="5610"/>
    <cellStyle name="Процентный 5 3 4" xfId="5611"/>
    <cellStyle name="Процентный 5 3 5" xfId="5612"/>
    <cellStyle name="Процентный 5 4" xfId="5613"/>
    <cellStyle name="Процентный 5 5" xfId="5614"/>
    <cellStyle name="Процентный 5 6" xfId="5615"/>
    <cellStyle name="Процентный 5 7" xfId="5616"/>
    <cellStyle name="Процентный 6" xfId="5617"/>
    <cellStyle name="Процентный 6 2" xfId="5618"/>
    <cellStyle name="Процентный 6 2 2" xfId="5619"/>
    <cellStyle name="Процентный 6 2 3" xfId="5620"/>
    <cellStyle name="Процентный 6 3" xfId="5621"/>
    <cellStyle name="Процентный 6 3 2" xfId="5622"/>
    <cellStyle name="Процентный 6 4" xfId="5623"/>
    <cellStyle name="Процентный 6 5" xfId="5624"/>
    <cellStyle name="Процентный 6 6" xfId="5625"/>
    <cellStyle name="Процентный 6 7" xfId="5626"/>
    <cellStyle name="Процентный 7" xfId="5627"/>
    <cellStyle name="Процентный 7 2" xfId="5628"/>
    <cellStyle name="Процентный 7 2 2" xfId="5629"/>
    <cellStyle name="Процентный 7 2 3" xfId="5630"/>
    <cellStyle name="Процентный 7 3" xfId="5631"/>
    <cellStyle name="Процентный 7 3 2" xfId="5632"/>
    <cellStyle name="Процентный 7 4" xfId="5633"/>
    <cellStyle name="Процентный 7 5" xfId="5634"/>
    <cellStyle name="Процентный 7 6" xfId="5635"/>
    <cellStyle name="Процентный 7 7" xfId="5636"/>
    <cellStyle name="Процентный 8" xfId="5637"/>
    <cellStyle name="Процентный 8 2" xfId="5638"/>
    <cellStyle name="Процентный 8 2 2" xfId="5639"/>
    <cellStyle name="Процентный 8 2 3" xfId="5640"/>
    <cellStyle name="Процентный 8 3" xfId="5641"/>
    <cellStyle name="Процентный 8 3 2" xfId="5642"/>
    <cellStyle name="Процентный 8 4" xfId="5643"/>
    <cellStyle name="Процентный 8 5" xfId="5644"/>
    <cellStyle name="Процентный 8 6" xfId="5645"/>
    <cellStyle name="Процентный 9" xfId="5646"/>
    <cellStyle name="Процентный 9 2" xfId="5647"/>
    <cellStyle name="Процентный 9 3" xfId="5648"/>
    <cellStyle name="Процентный 9 4" xfId="5649"/>
    <cellStyle name="РесСмета" xfId="5650"/>
    <cellStyle name="СводкаСтоимРаб" xfId="5651"/>
    <cellStyle name="СводРасч" xfId="5652"/>
    <cellStyle name="СводРасч 2" xfId="5653"/>
    <cellStyle name="СводРасч 3" xfId="5654"/>
    <cellStyle name="СводРасч 4" xfId="5655"/>
    <cellStyle name="СводРасч 5" xfId="5656"/>
    <cellStyle name="Связанная ячейка 10" xfId="5657"/>
    <cellStyle name="Связанная ячейка 11" xfId="5658"/>
    <cellStyle name="Связанная ячейка 12" xfId="5659"/>
    <cellStyle name="Связанная ячейка 13" xfId="5660"/>
    <cellStyle name="Связанная ячейка 14" xfId="5661"/>
    <cellStyle name="Связанная ячейка 15" xfId="5662"/>
    <cellStyle name="Связанная ячейка 16" xfId="5663"/>
    <cellStyle name="Связанная ячейка 2" xfId="5664"/>
    <cellStyle name="Связанная ячейка 2 10" xfId="5665"/>
    <cellStyle name="Связанная ячейка 2 11" xfId="5666"/>
    <cellStyle name="Связанная ячейка 2 12" xfId="5667"/>
    <cellStyle name="Связанная ячейка 2 13" xfId="5668"/>
    <cellStyle name="Связанная ячейка 2 2" xfId="5669"/>
    <cellStyle name="Связанная ячейка 2 2 2" xfId="5670"/>
    <cellStyle name="Связанная ячейка 2 3" xfId="5671"/>
    <cellStyle name="Связанная ячейка 2 3 2" xfId="5672"/>
    <cellStyle name="Связанная ячейка 2 4" xfId="5673"/>
    <cellStyle name="Связанная ячейка 2 4 2" xfId="5674"/>
    <cellStyle name="Связанная ячейка 2 5" xfId="5675"/>
    <cellStyle name="Связанная ячейка 2 5 2" xfId="5676"/>
    <cellStyle name="Связанная ячейка 2 6" xfId="5677"/>
    <cellStyle name="Связанная ячейка 2 6 2" xfId="5678"/>
    <cellStyle name="Связанная ячейка 2 7" xfId="5679"/>
    <cellStyle name="Связанная ячейка 2 8" xfId="5680"/>
    <cellStyle name="Связанная ячейка 2 9" xfId="5681"/>
    <cellStyle name="Связанная ячейка 2_Xl0000305" xfId="5682"/>
    <cellStyle name="Связанная ячейка 3" xfId="5683"/>
    <cellStyle name="Связанная ячейка 3 2" xfId="5684"/>
    <cellStyle name="Связанная ячейка 4" xfId="5685"/>
    <cellStyle name="Связанная ячейка 5" xfId="5686"/>
    <cellStyle name="Связанная ячейка 6" xfId="5687"/>
    <cellStyle name="Связанная ячейка 7" xfId="5688"/>
    <cellStyle name="Связанная ячейка 8" xfId="5689"/>
    <cellStyle name="Связанная ячейка 9" xfId="5690"/>
    <cellStyle name="Стиль 1" xfId="5691"/>
    <cellStyle name="Стиль 1 10" xfId="5692"/>
    <cellStyle name="Стиль 1 10 2" xfId="5693"/>
    <cellStyle name="Стиль 1 11" xfId="5694"/>
    <cellStyle name="Стиль 1 12" xfId="5695"/>
    <cellStyle name="Стиль 1 13" xfId="5696"/>
    <cellStyle name="Стиль 1 14" xfId="5697"/>
    <cellStyle name="Стиль 1 15" xfId="5698"/>
    <cellStyle name="Стиль 1 16" xfId="5699"/>
    <cellStyle name="Стиль 1 17" xfId="5700"/>
    <cellStyle name="Стиль 1 18" xfId="5701"/>
    <cellStyle name="Стиль 1 19" xfId="5702"/>
    <cellStyle name="Стиль 1 2" xfId="5703"/>
    <cellStyle name="Стиль 1 2 2" xfId="5704"/>
    <cellStyle name="Стиль 1 2 2 2" xfId="5705"/>
    <cellStyle name="Стиль 1 2 2 3" xfId="5706"/>
    <cellStyle name="Стиль 1 2 3" xfId="5707"/>
    <cellStyle name="Стиль 1 20" xfId="5708"/>
    <cellStyle name="Стиль 1 21" xfId="5709"/>
    <cellStyle name="Стиль 1 22" xfId="5710"/>
    <cellStyle name="Стиль 1 3" xfId="5711"/>
    <cellStyle name="Стиль 1 3 2" xfId="5712"/>
    <cellStyle name="Стиль 1 3 3" xfId="5713"/>
    <cellStyle name="Стиль 1 4" xfId="5714"/>
    <cellStyle name="Стиль 1 5" xfId="5715"/>
    <cellStyle name="Стиль 1 6" xfId="5716"/>
    <cellStyle name="Стиль 1 7" xfId="5717"/>
    <cellStyle name="Стиль 1 8" xfId="5718"/>
    <cellStyle name="Стиль 1 9" xfId="5719"/>
    <cellStyle name="ТЕКСТ" xfId="5720"/>
    <cellStyle name="Текст предупреждения 10" xfId="5721"/>
    <cellStyle name="Текст предупреждения 11" xfId="5722"/>
    <cellStyle name="Текст предупреждения 12" xfId="5723"/>
    <cellStyle name="Текст предупреждения 13" xfId="5724"/>
    <cellStyle name="Текст предупреждения 14" xfId="5725"/>
    <cellStyle name="Текст предупреждения 15" xfId="5726"/>
    <cellStyle name="Текст предупреждения 16" xfId="5727"/>
    <cellStyle name="Текст предупреждения 2" xfId="5728"/>
    <cellStyle name="Текст предупреждения 2 10" xfId="5729"/>
    <cellStyle name="Текст предупреждения 2 11" xfId="5730"/>
    <cellStyle name="Текст предупреждения 2 12" xfId="5731"/>
    <cellStyle name="Текст предупреждения 2 13" xfId="5732"/>
    <cellStyle name="Текст предупреждения 2 2" xfId="5733"/>
    <cellStyle name="Текст предупреждения 2 2 2" xfId="5734"/>
    <cellStyle name="Текст предупреждения 2 3" xfId="5735"/>
    <cellStyle name="Текст предупреждения 2 3 2" xfId="5736"/>
    <cellStyle name="Текст предупреждения 2 4" xfId="5737"/>
    <cellStyle name="Текст предупреждения 2 4 2" xfId="5738"/>
    <cellStyle name="Текст предупреждения 2 5" xfId="5739"/>
    <cellStyle name="Текст предупреждения 2 5 2" xfId="5740"/>
    <cellStyle name="Текст предупреждения 2 6" xfId="5741"/>
    <cellStyle name="Текст предупреждения 2 6 2" xfId="5742"/>
    <cellStyle name="Текст предупреждения 2 7" xfId="5743"/>
    <cellStyle name="Текст предупреждения 2 8" xfId="5744"/>
    <cellStyle name="Текст предупреждения 2 9" xfId="5745"/>
    <cellStyle name="Текст предупреждения 3" xfId="5746"/>
    <cellStyle name="Текст предупреждения 3 2" xfId="5747"/>
    <cellStyle name="Текст предупреждения 4" xfId="5748"/>
    <cellStyle name="Текст предупреждения 5" xfId="5749"/>
    <cellStyle name="Текст предупреждения 6" xfId="5750"/>
    <cellStyle name="Текст предупреждения 7" xfId="5751"/>
    <cellStyle name="Текст предупреждения 8" xfId="5752"/>
    <cellStyle name="Текст предупреждения 9" xfId="5753"/>
    <cellStyle name="Текстовый" xfId="5754"/>
    <cellStyle name="Текстовый 2" xfId="5755"/>
    <cellStyle name="Титул" xfId="5756"/>
    <cellStyle name="Титул 2" xfId="5757"/>
    <cellStyle name="Тысячи [0]_22гк" xfId="5758"/>
    <cellStyle name="Тысячи_22гк" xfId="5759"/>
    <cellStyle name="Финансовый [0] 2" xfId="5760"/>
    <cellStyle name="Финансовый 10" xfId="5761"/>
    <cellStyle name="Финансовый 10 2" xfId="5762"/>
    <cellStyle name="Финансовый 10 2 2" xfId="5763"/>
    <cellStyle name="Финансовый 10 2 3" xfId="5764"/>
    <cellStyle name="Финансовый 10 3" xfId="5765"/>
    <cellStyle name="Финансовый 10 3 2" xfId="5766"/>
    <cellStyle name="Финансовый 10 4" xfId="5767"/>
    <cellStyle name="Финансовый 10 5" xfId="5768"/>
    <cellStyle name="Финансовый 10 6" xfId="5769"/>
    <cellStyle name="Финансовый 10 7" xfId="5770"/>
    <cellStyle name="Финансовый 100" xfId="5771"/>
    <cellStyle name="Финансовый 100 2" xfId="5772"/>
    <cellStyle name="Финансовый 100 3" xfId="5773"/>
    <cellStyle name="Финансовый 101" xfId="5774"/>
    <cellStyle name="Финансовый 101 2" xfId="5775"/>
    <cellStyle name="Финансовый 101 3" xfId="5776"/>
    <cellStyle name="Финансовый 102" xfId="5777"/>
    <cellStyle name="Финансовый 102 2" xfId="5778"/>
    <cellStyle name="Финансовый 102 3" xfId="5779"/>
    <cellStyle name="Финансовый 103" xfId="5780"/>
    <cellStyle name="Финансовый 103 2" xfId="5781"/>
    <cellStyle name="Финансовый 103 3" xfId="5782"/>
    <cellStyle name="Финансовый 104" xfId="5783"/>
    <cellStyle name="Финансовый 104 2" xfId="5784"/>
    <cellStyle name="Финансовый 104 3" xfId="5785"/>
    <cellStyle name="Финансовый 105" xfId="5786"/>
    <cellStyle name="Финансовый 105 2" xfId="5787"/>
    <cellStyle name="Финансовый 105 3" xfId="5788"/>
    <cellStyle name="Финансовый 106" xfId="5789"/>
    <cellStyle name="Финансовый 106 2" xfId="5790"/>
    <cellStyle name="Финансовый 106 3" xfId="5791"/>
    <cellStyle name="Финансовый 107" xfId="5792"/>
    <cellStyle name="Финансовый 107 2" xfId="5793"/>
    <cellStyle name="Финансовый 107 3" xfId="5794"/>
    <cellStyle name="Финансовый 108" xfId="5795"/>
    <cellStyle name="Финансовый 108 2" xfId="5796"/>
    <cellStyle name="Финансовый 108 3" xfId="5797"/>
    <cellStyle name="Финансовый 109" xfId="5798"/>
    <cellStyle name="Финансовый 109 2" xfId="5799"/>
    <cellStyle name="Финансовый 109 3" xfId="5800"/>
    <cellStyle name="Финансовый 11" xfId="5801"/>
    <cellStyle name="Финансовый 11 2" xfId="5802"/>
    <cellStyle name="Финансовый 110" xfId="5803"/>
    <cellStyle name="Финансовый 110 2" xfId="5804"/>
    <cellStyle name="Финансовый 110 3" xfId="5805"/>
    <cellStyle name="Финансовый 111" xfId="5806"/>
    <cellStyle name="Финансовый 111 2" xfId="5807"/>
    <cellStyle name="Финансовый 111 3" xfId="5808"/>
    <cellStyle name="Финансовый 112" xfId="5809"/>
    <cellStyle name="Финансовый 112 2" xfId="5810"/>
    <cellStyle name="Финансовый 112 3" xfId="5811"/>
    <cellStyle name="Финансовый 113" xfId="5812"/>
    <cellStyle name="Финансовый 113 2" xfId="5813"/>
    <cellStyle name="Финансовый 113 3" xfId="5814"/>
    <cellStyle name="Финансовый 114" xfId="5815"/>
    <cellStyle name="Финансовый 114 2" xfId="5816"/>
    <cellStyle name="Финансовый 114 3" xfId="5817"/>
    <cellStyle name="Финансовый 115" xfId="5818"/>
    <cellStyle name="Финансовый 115 2" xfId="5819"/>
    <cellStyle name="Финансовый 115 3" xfId="5820"/>
    <cellStyle name="Финансовый 116" xfId="5821"/>
    <cellStyle name="Финансовый 116 2" xfId="5822"/>
    <cellStyle name="Финансовый 116 3" xfId="5823"/>
    <cellStyle name="Финансовый 117" xfId="5824"/>
    <cellStyle name="Финансовый 117 2" xfId="5825"/>
    <cellStyle name="Финансовый 117 3" xfId="5826"/>
    <cellStyle name="Финансовый 118" xfId="5827"/>
    <cellStyle name="Финансовый 118 2" xfId="5828"/>
    <cellStyle name="Финансовый 118 3" xfId="5829"/>
    <cellStyle name="Финансовый 119" xfId="5830"/>
    <cellStyle name="Финансовый 119 2" xfId="5831"/>
    <cellStyle name="Финансовый 119 3" xfId="5832"/>
    <cellStyle name="Финансовый 12" xfId="5833"/>
    <cellStyle name="Финансовый 120" xfId="5834"/>
    <cellStyle name="Финансовый 120 2" xfId="5835"/>
    <cellStyle name="Финансовый 120 3" xfId="5836"/>
    <cellStyle name="Финансовый 121" xfId="5837"/>
    <cellStyle name="Финансовый 121 2" xfId="5838"/>
    <cellStyle name="Финансовый 121 3" xfId="5839"/>
    <cellStyle name="Финансовый 122" xfId="5840"/>
    <cellStyle name="Финансовый 122 2" xfId="5841"/>
    <cellStyle name="Финансовый 122 3" xfId="5842"/>
    <cellStyle name="Финансовый 123" xfId="5843"/>
    <cellStyle name="Финансовый 123 2" xfId="5844"/>
    <cellStyle name="Финансовый 123 3" xfId="5845"/>
    <cellStyle name="Финансовый 124" xfId="5846"/>
    <cellStyle name="Финансовый 124 2" xfId="5847"/>
    <cellStyle name="Финансовый 124 3" xfId="5848"/>
    <cellStyle name="Финансовый 125" xfId="5849"/>
    <cellStyle name="Финансовый 125 2" xfId="5850"/>
    <cellStyle name="Финансовый 125 3" xfId="5851"/>
    <cellStyle name="Финансовый 126" xfId="5852"/>
    <cellStyle name="Финансовый 126 2" xfId="5853"/>
    <cellStyle name="Финансовый 126 3" xfId="5854"/>
    <cellStyle name="Финансовый 127" xfId="5855"/>
    <cellStyle name="Финансовый 127 2" xfId="5856"/>
    <cellStyle name="Финансовый 127 3" xfId="5857"/>
    <cellStyle name="Финансовый 128" xfId="5858"/>
    <cellStyle name="Финансовый 128 2" xfId="5859"/>
    <cellStyle name="Финансовый 128 3" xfId="5860"/>
    <cellStyle name="Финансовый 129" xfId="5861"/>
    <cellStyle name="Финансовый 129 2" xfId="5862"/>
    <cellStyle name="Финансовый 129 3" xfId="5863"/>
    <cellStyle name="Финансовый 13" xfId="5864"/>
    <cellStyle name="Финансовый 13 2" xfId="5865"/>
    <cellStyle name="Финансовый 13 2 2" xfId="5866"/>
    <cellStyle name="Финансовый 13 2 3" xfId="5867"/>
    <cellStyle name="Финансовый 13 3" xfId="5868"/>
    <cellStyle name="Финансовый 13 3 2" xfId="5869"/>
    <cellStyle name="Финансовый 13 4" xfId="5870"/>
    <cellStyle name="Финансовый 13 5" xfId="5871"/>
    <cellStyle name="Финансовый 13 6" xfId="5872"/>
    <cellStyle name="Финансовый 130" xfId="5873"/>
    <cellStyle name="Финансовый 130 2" xfId="5874"/>
    <cellStyle name="Финансовый 130 3" xfId="5875"/>
    <cellStyle name="Финансовый 131" xfId="5876"/>
    <cellStyle name="Финансовый 131 2" xfId="5877"/>
    <cellStyle name="Финансовый 131 3" xfId="5878"/>
    <cellStyle name="Финансовый 132" xfId="5879"/>
    <cellStyle name="Финансовый 132 2" xfId="5880"/>
    <cellStyle name="Финансовый 132 3" xfId="5881"/>
    <cellStyle name="Финансовый 133" xfId="5882"/>
    <cellStyle name="Финансовый 133 2" xfId="5883"/>
    <cellStyle name="Финансовый 133 3" xfId="5884"/>
    <cellStyle name="Финансовый 134" xfId="5885"/>
    <cellStyle name="Финансовый 134 2" xfId="5886"/>
    <cellStyle name="Финансовый 134 3" xfId="5887"/>
    <cellStyle name="Финансовый 135" xfId="5888"/>
    <cellStyle name="Финансовый 135 2" xfId="5889"/>
    <cellStyle name="Финансовый 135 3" xfId="5890"/>
    <cellStyle name="Финансовый 136" xfId="5891"/>
    <cellStyle name="Финансовый 136 2" xfId="5892"/>
    <cellStyle name="Финансовый 136 3" xfId="5893"/>
    <cellStyle name="Финансовый 137" xfId="5894"/>
    <cellStyle name="Финансовый 137 2" xfId="5895"/>
    <cellStyle name="Финансовый 137 3" xfId="5896"/>
    <cellStyle name="Финансовый 138" xfId="5897"/>
    <cellStyle name="Финансовый 138 2" xfId="5898"/>
    <cellStyle name="Финансовый 138 3" xfId="5899"/>
    <cellStyle name="Финансовый 139" xfId="5900"/>
    <cellStyle name="Финансовый 139 2" xfId="5901"/>
    <cellStyle name="Финансовый 139 3" xfId="5902"/>
    <cellStyle name="Финансовый 14" xfId="5903"/>
    <cellStyle name="Финансовый 14 2" xfId="5904"/>
    <cellStyle name="Финансовый 14 2 2" xfId="5905"/>
    <cellStyle name="Финансовый 14 2 3" xfId="5906"/>
    <cellStyle name="Финансовый 14 3" xfId="5907"/>
    <cellStyle name="Финансовый 14 3 2" xfId="5908"/>
    <cellStyle name="Финансовый 14 4" xfId="5909"/>
    <cellStyle name="Финансовый 14 5" xfId="5910"/>
    <cellStyle name="Финансовый 14 6" xfId="5911"/>
    <cellStyle name="Финансовый 140" xfId="5912"/>
    <cellStyle name="Финансовый 140 2" xfId="5913"/>
    <cellStyle name="Финансовый 140 3" xfId="5914"/>
    <cellStyle name="Финансовый 141" xfId="5915"/>
    <cellStyle name="Финансовый 141 2" xfId="5916"/>
    <cellStyle name="Финансовый 141 3" xfId="5917"/>
    <cellStyle name="Финансовый 142" xfId="5918"/>
    <cellStyle name="Финансовый 142 2" xfId="5919"/>
    <cellStyle name="Финансовый 142 3" xfId="5920"/>
    <cellStyle name="Финансовый 143" xfId="5921"/>
    <cellStyle name="Финансовый 143 2" xfId="5922"/>
    <cellStyle name="Финансовый 143 3" xfId="5923"/>
    <cellStyle name="Финансовый 144" xfId="5924"/>
    <cellStyle name="Финансовый 144 2" xfId="5925"/>
    <cellStyle name="Финансовый 144 3" xfId="5926"/>
    <cellStyle name="Финансовый 145" xfId="5927"/>
    <cellStyle name="Финансовый 145 2" xfId="5928"/>
    <cellStyle name="Финансовый 146" xfId="5929"/>
    <cellStyle name="Финансовый 146 2" xfId="5930"/>
    <cellStyle name="Финансовый 147" xfId="5931"/>
    <cellStyle name="Финансовый 147 2" xfId="5932"/>
    <cellStyle name="Финансовый 148" xfId="5933"/>
    <cellStyle name="Финансовый 148 2" xfId="5934"/>
    <cellStyle name="Финансовый 149" xfId="5935"/>
    <cellStyle name="Финансовый 149 2" xfId="5936"/>
    <cellStyle name="Финансовый 15" xfId="5937"/>
    <cellStyle name="Финансовый 15 2" xfId="5938"/>
    <cellStyle name="Финансовый 15 3" xfId="5939"/>
    <cellStyle name="Финансовый 15 4" xfId="5940"/>
    <cellStyle name="Финансовый 150" xfId="5941"/>
    <cellStyle name="Финансовый 150 2" xfId="5942"/>
    <cellStyle name="Финансовый 151" xfId="5943"/>
    <cellStyle name="Финансовый 151 2" xfId="5944"/>
    <cellStyle name="Финансовый 152" xfId="5945"/>
    <cellStyle name="Финансовый 152 2" xfId="5946"/>
    <cellStyle name="Финансовый 153" xfId="5947"/>
    <cellStyle name="Финансовый 153 2" xfId="5948"/>
    <cellStyle name="Финансовый 154" xfId="5949"/>
    <cellStyle name="Финансовый 154 2" xfId="5950"/>
    <cellStyle name="Финансовый 155" xfId="5951"/>
    <cellStyle name="Финансовый 155 2" xfId="5952"/>
    <cellStyle name="Финансовый 156" xfId="5953"/>
    <cellStyle name="Финансовый 156 2" xfId="5954"/>
    <cellStyle name="Финансовый 157" xfId="5955"/>
    <cellStyle name="Финансовый 158" xfId="5956"/>
    <cellStyle name="Финансовый 159" xfId="5957"/>
    <cellStyle name="Финансовый 16" xfId="5958"/>
    <cellStyle name="Финансовый 16 2" xfId="5959"/>
    <cellStyle name="Финансовый 16 3" xfId="5960"/>
    <cellStyle name="Финансовый 16 4" xfId="5961"/>
    <cellStyle name="Финансовый 160" xfId="5962"/>
    <cellStyle name="Финансовый 161" xfId="5963"/>
    <cellStyle name="Финансовый 162" xfId="5964"/>
    <cellStyle name="Финансовый 163" xfId="5965"/>
    <cellStyle name="Финансовый 164" xfId="5966"/>
    <cellStyle name="Финансовый 165" xfId="5967"/>
    <cellStyle name="Финансовый 166" xfId="5968"/>
    <cellStyle name="Финансовый 167" xfId="5969"/>
    <cellStyle name="Финансовый 168" xfId="5970"/>
    <cellStyle name="Финансовый 169" xfId="5971"/>
    <cellStyle name="Финансовый 17" xfId="5972"/>
    <cellStyle name="Финансовый 17 2" xfId="5973"/>
    <cellStyle name="Финансовый 17 3" xfId="5974"/>
    <cellStyle name="Финансовый 17 4" xfId="5975"/>
    <cellStyle name="Финансовый 170" xfId="5976"/>
    <cellStyle name="Финансовый 171" xfId="5977"/>
    <cellStyle name="Финансовый 172" xfId="5978"/>
    <cellStyle name="Финансовый 173" xfId="5979"/>
    <cellStyle name="Финансовый 174" xfId="5980"/>
    <cellStyle name="Финансовый 175" xfId="5981"/>
    <cellStyle name="Финансовый 176" xfId="5982"/>
    <cellStyle name="Финансовый 177" xfId="5983"/>
    <cellStyle name="Финансовый 178" xfId="5984"/>
    <cellStyle name="Финансовый 179" xfId="5985"/>
    <cellStyle name="Финансовый 18" xfId="5986"/>
    <cellStyle name="Финансовый 18 2" xfId="5987"/>
    <cellStyle name="Финансовый 18 3" xfId="5988"/>
    <cellStyle name="Финансовый 18 4" xfId="5989"/>
    <cellStyle name="Финансовый 180" xfId="5990"/>
    <cellStyle name="Финансовый 181" xfId="5991"/>
    <cellStyle name="Финансовый 182" xfId="5992"/>
    <cellStyle name="Финансовый 183" xfId="5993"/>
    <cellStyle name="Финансовый 184" xfId="5994"/>
    <cellStyle name="Финансовый 185" xfId="5995"/>
    <cellStyle name="Финансовый 186" xfId="5996"/>
    <cellStyle name="Финансовый 187" xfId="5997"/>
    <cellStyle name="Финансовый 188" xfId="5998"/>
    <cellStyle name="Финансовый 189" xfId="5999"/>
    <cellStyle name="Финансовый 19" xfId="6000"/>
    <cellStyle name="Финансовый 19 2" xfId="6001"/>
    <cellStyle name="Финансовый 19 3" xfId="6002"/>
    <cellStyle name="Финансовый 19 4" xfId="6003"/>
    <cellStyle name="Финансовый 190" xfId="6004"/>
    <cellStyle name="Финансовый 191" xfId="6005"/>
    <cellStyle name="Финансовый 192" xfId="6006"/>
    <cellStyle name="Финансовый 193" xfId="6007"/>
    <cellStyle name="Финансовый 194" xfId="6008"/>
    <cellStyle name="Финансовый 195" xfId="6009"/>
    <cellStyle name="Финансовый 196" xfId="6010"/>
    <cellStyle name="Финансовый 197" xfId="6011"/>
    <cellStyle name="Финансовый 198" xfId="6012"/>
    <cellStyle name="Финансовый 199" xfId="6013"/>
    <cellStyle name="Финансовый 2" xfId="6014"/>
    <cellStyle name="Финансовый 2 10" xfId="6015"/>
    <cellStyle name="Финансовый 2 10 2" xfId="6016"/>
    <cellStyle name="Финансовый 2 10 2 2" xfId="6017"/>
    <cellStyle name="Финансовый 2 10 3" xfId="6018"/>
    <cellStyle name="Финансовый 2 11" xfId="6019"/>
    <cellStyle name="Финансовый 2 12" xfId="6020"/>
    <cellStyle name="Финансовый 2 13" xfId="6021"/>
    <cellStyle name="Финансовый 2 14" xfId="6022"/>
    <cellStyle name="Финансовый 2 2" xfId="6023"/>
    <cellStyle name="Финансовый 2 2 10" xfId="6024"/>
    <cellStyle name="Финансовый 2 2 11" xfId="6025"/>
    <cellStyle name="Финансовый 2 2 12" xfId="6026"/>
    <cellStyle name="Финансовый 2 2 13" xfId="6027"/>
    <cellStyle name="Финансовый 2 2 2" xfId="6028"/>
    <cellStyle name="Финансовый 2 2 2 2" xfId="6029"/>
    <cellStyle name="Финансовый 2 2 2 3" xfId="6030"/>
    <cellStyle name="Финансовый 2 2 3" xfId="6031"/>
    <cellStyle name="Финансовый 2 2 4" xfId="6032"/>
    <cellStyle name="Финансовый 2 2 5" xfId="6033"/>
    <cellStyle name="Финансовый 2 2 6" xfId="6034"/>
    <cellStyle name="Финансовый 2 2 6 2" xfId="6035"/>
    <cellStyle name="Финансовый 2 2 6 2 2" xfId="6036"/>
    <cellStyle name="Финансовый 2 2 6 3" xfId="6037"/>
    <cellStyle name="Финансовый 2 2 7" xfId="6038"/>
    <cellStyle name="Финансовый 2 2 7 2" xfId="6039"/>
    <cellStyle name="Финансовый 2 2 8" xfId="6040"/>
    <cellStyle name="Финансовый 2 2 9" xfId="6041"/>
    <cellStyle name="Финансовый 2 3" xfId="6042"/>
    <cellStyle name="Финансовый 2 3 2" xfId="6043"/>
    <cellStyle name="Финансовый 2 3 2 2" xfId="6044"/>
    <cellStyle name="Финансовый 2 3 2 2 2" xfId="6045"/>
    <cellStyle name="Финансовый 2 3 2 3" xfId="6046"/>
    <cellStyle name="Финансовый 2 3 2 4" xfId="6047"/>
    <cellStyle name="Финансовый 2 3 3" xfId="6048"/>
    <cellStyle name="Финансовый 2 3 3 2" xfId="6049"/>
    <cellStyle name="Финансовый 2 3 3 3" xfId="6050"/>
    <cellStyle name="Финансовый 2 3 4" xfId="6051"/>
    <cellStyle name="Финансовый 2 3 5" xfId="6052"/>
    <cellStyle name="Финансовый 2 3 6" xfId="6053"/>
    <cellStyle name="Финансовый 2 4" xfId="6054"/>
    <cellStyle name="Финансовый 2 4 2" xfId="6055"/>
    <cellStyle name="Финансовый 2 4 2 2" xfId="6056"/>
    <cellStyle name="Финансовый 2 4 2 2 2" xfId="6057"/>
    <cellStyle name="Финансовый 2 4 2 3" xfId="6058"/>
    <cellStyle name="Финансовый 2 4 3" xfId="6059"/>
    <cellStyle name="Финансовый 2 4 3 2" xfId="6060"/>
    <cellStyle name="Финансовый 2 4 4" xfId="6061"/>
    <cellStyle name="Финансовый 2 4 5" xfId="6062"/>
    <cellStyle name="Финансовый 2 5" xfId="6063"/>
    <cellStyle name="Финансовый 2 5 2" xfId="6064"/>
    <cellStyle name="Финансовый 2 5 2 2" xfId="6065"/>
    <cellStyle name="Финансовый 2 5 2 2 2" xfId="6066"/>
    <cellStyle name="Финансовый 2 5 2 3" xfId="6067"/>
    <cellStyle name="Финансовый 2 5 3" xfId="6068"/>
    <cellStyle name="Финансовый 2 5 3 2" xfId="6069"/>
    <cellStyle name="Финансовый 2 5 4" xfId="6070"/>
    <cellStyle name="Финансовый 2 5 5" xfId="6071"/>
    <cellStyle name="Финансовый 2 5 5 2" xfId="6072"/>
    <cellStyle name="Финансовый 2 5 5 2 2" xfId="6073"/>
    <cellStyle name="Финансовый 2 5 5 3" xfId="6074"/>
    <cellStyle name="Финансовый 2 5 5 4" xfId="6075"/>
    <cellStyle name="Финансовый 2 5 5 5" xfId="6076"/>
    <cellStyle name="Финансовый 2 5 6" xfId="6077"/>
    <cellStyle name="Финансовый 2 6" xfId="6078"/>
    <cellStyle name="Финансовый 2 7" xfId="6079"/>
    <cellStyle name="Финансовый 2 7 2" xfId="6080"/>
    <cellStyle name="Финансовый 2 8" xfId="6081"/>
    <cellStyle name="Финансовый 2 9" xfId="6082"/>
    <cellStyle name="Финансовый 20" xfId="6083"/>
    <cellStyle name="Финансовый 20 2" xfId="6084"/>
    <cellStyle name="Финансовый 20 3" xfId="6085"/>
    <cellStyle name="Финансовый 20 4" xfId="6086"/>
    <cellStyle name="Финансовый 200" xfId="6087"/>
    <cellStyle name="Финансовый 201" xfId="6088"/>
    <cellStyle name="Финансовый 202" xfId="6089"/>
    <cellStyle name="Финансовый 203" xfId="6090"/>
    <cellStyle name="Финансовый 204" xfId="6091"/>
    <cellStyle name="Финансовый 205" xfId="6092"/>
    <cellStyle name="Финансовый 206" xfId="6093"/>
    <cellStyle name="Финансовый 207" xfId="6094"/>
    <cellStyle name="Финансовый 208" xfId="6095"/>
    <cellStyle name="Финансовый 209" xfId="6096"/>
    <cellStyle name="Финансовый 21" xfId="6097"/>
    <cellStyle name="Финансовый 21 2" xfId="6098"/>
    <cellStyle name="Финансовый 21 3" xfId="6099"/>
    <cellStyle name="Финансовый 21 4" xfId="6100"/>
    <cellStyle name="Финансовый 210" xfId="6101"/>
    <cellStyle name="Финансовый 211" xfId="6102"/>
    <cellStyle name="Финансовый 212" xfId="6103"/>
    <cellStyle name="Финансовый 213" xfId="6104"/>
    <cellStyle name="Финансовый 22" xfId="6105"/>
    <cellStyle name="Финансовый 22 2" xfId="6106"/>
    <cellStyle name="Финансовый 22 3" xfId="6107"/>
    <cellStyle name="Финансовый 22 4" xfId="6108"/>
    <cellStyle name="Финансовый 23" xfId="6109"/>
    <cellStyle name="Финансовый 23 2" xfId="6110"/>
    <cellStyle name="Финансовый 23 3" xfId="6111"/>
    <cellStyle name="Финансовый 23 4" xfId="6112"/>
    <cellStyle name="Финансовый 24" xfId="6113"/>
    <cellStyle name="Финансовый 24 2" xfId="6114"/>
    <cellStyle name="Финансовый 24 3" xfId="6115"/>
    <cellStyle name="Финансовый 24 4" xfId="6116"/>
    <cellStyle name="Финансовый 25" xfId="6117"/>
    <cellStyle name="Финансовый 25 2" xfId="6118"/>
    <cellStyle name="Финансовый 25 3" xfId="6119"/>
    <cellStyle name="Финансовый 26" xfId="6120"/>
    <cellStyle name="Финансовый 26 2" xfId="6121"/>
    <cellStyle name="Финансовый 26 3" xfId="6122"/>
    <cellStyle name="Финансовый 27" xfId="6123"/>
    <cellStyle name="Финансовый 27 2" xfId="6124"/>
    <cellStyle name="Финансовый 27 3" xfId="6125"/>
    <cellStyle name="Финансовый 28" xfId="6126"/>
    <cellStyle name="Финансовый 28 2" xfId="6127"/>
    <cellStyle name="Финансовый 28 3" xfId="6128"/>
    <cellStyle name="Финансовый 29" xfId="6129"/>
    <cellStyle name="Финансовый 29 2" xfId="6130"/>
    <cellStyle name="Финансовый 29 3" xfId="6131"/>
    <cellStyle name="Финансовый 3" xfId="6132"/>
    <cellStyle name="Финансовый 3 2" xfId="6133"/>
    <cellStyle name="Финансовый 3 2 10" xfId="6134"/>
    <cellStyle name="Финансовый 3 2 10 2" xfId="6135"/>
    <cellStyle name="Финансовый 3 2 10 2 2" xfId="6136"/>
    <cellStyle name="Финансовый 3 2 10 2 3" xfId="6137"/>
    <cellStyle name="Финансовый 3 2 10 3" xfId="6138"/>
    <cellStyle name="Финансовый 3 2 10 3 2" xfId="6139"/>
    <cellStyle name="Финансовый 3 2 10 4" xfId="6140"/>
    <cellStyle name="Финансовый 3 2 10 5" xfId="6141"/>
    <cellStyle name="Финансовый 3 2 10 6" xfId="6142"/>
    <cellStyle name="Финансовый 3 2 11" xfId="6143"/>
    <cellStyle name="Финансовый 3 2 11 2" xfId="6144"/>
    <cellStyle name="Финансовый 3 2 11 2 2" xfId="6145"/>
    <cellStyle name="Финансовый 3 2 11 2 3" xfId="6146"/>
    <cellStyle name="Финансовый 3 2 11 3" xfId="6147"/>
    <cellStyle name="Финансовый 3 2 11 3 2" xfId="6148"/>
    <cellStyle name="Финансовый 3 2 11 4" xfId="6149"/>
    <cellStyle name="Финансовый 3 2 11 5" xfId="6150"/>
    <cellStyle name="Финансовый 3 2 11 6" xfId="6151"/>
    <cellStyle name="Финансовый 3 2 12" xfId="6152"/>
    <cellStyle name="Финансовый 3 2 12 2" xfId="6153"/>
    <cellStyle name="Финансовый 3 2 12 2 2" xfId="6154"/>
    <cellStyle name="Финансовый 3 2 12 2 3" xfId="6155"/>
    <cellStyle name="Финансовый 3 2 12 3" xfId="6156"/>
    <cellStyle name="Финансовый 3 2 12 3 2" xfId="6157"/>
    <cellStyle name="Финансовый 3 2 12 4" xfId="6158"/>
    <cellStyle name="Финансовый 3 2 12 5" xfId="6159"/>
    <cellStyle name="Финансовый 3 2 12 6" xfId="6160"/>
    <cellStyle name="Финансовый 3 2 13" xfId="6161"/>
    <cellStyle name="Финансовый 3 2 13 2" xfId="6162"/>
    <cellStyle name="Финансовый 3 2 13 2 2" xfId="6163"/>
    <cellStyle name="Финансовый 3 2 13 2 3" xfId="6164"/>
    <cellStyle name="Финансовый 3 2 13 3" xfId="6165"/>
    <cellStyle name="Финансовый 3 2 13 3 2" xfId="6166"/>
    <cellStyle name="Финансовый 3 2 13 4" xfId="6167"/>
    <cellStyle name="Финансовый 3 2 13 5" xfId="6168"/>
    <cellStyle name="Финансовый 3 2 13 6" xfId="6169"/>
    <cellStyle name="Финансовый 3 2 14" xfId="6170"/>
    <cellStyle name="Финансовый 3 2 14 2" xfId="6171"/>
    <cellStyle name="Финансовый 3 2 14 2 2" xfId="6172"/>
    <cellStyle name="Финансовый 3 2 14 2 3" xfId="6173"/>
    <cellStyle name="Финансовый 3 2 14 3" xfId="6174"/>
    <cellStyle name="Финансовый 3 2 14 3 2" xfId="6175"/>
    <cellStyle name="Финансовый 3 2 14 4" xfId="6176"/>
    <cellStyle name="Финансовый 3 2 14 5" xfId="6177"/>
    <cellStyle name="Финансовый 3 2 14 6" xfId="6178"/>
    <cellStyle name="Финансовый 3 2 15" xfId="6179"/>
    <cellStyle name="Финансовый 3 2 15 2" xfId="6180"/>
    <cellStyle name="Финансовый 3 2 15 2 2" xfId="6181"/>
    <cellStyle name="Финансовый 3 2 15 2 3" xfId="6182"/>
    <cellStyle name="Финансовый 3 2 15 3" xfId="6183"/>
    <cellStyle name="Финансовый 3 2 15 3 2" xfId="6184"/>
    <cellStyle name="Финансовый 3 2 15 4" xfId="6185"/>
    <cellStyle name="Финансовый 3 2 15 5" xfId="6186"/>
    <cellStyle name="Финансовый 3 2 15 6" xfId="6187"/>
    <cellStyle name="Финансовый 3 2 16" xfId="6188"/>
    <cellStyle name="Финансовый 3 2 17" xfId="6189"/>
    <cellStyle name="Финансовый 3 2 17 2" xfId="6190"/>
    <cellStyle name="Финансовый 3 2 17 3" xfId="6191"/>
    <cellStyle name="Финансовый 3 2 18" xfId="6192"/>
    <cellStyle name="Финансовый 3 2 18 2" xfId="6193"/>
    <cellStyle name="Финансовый 3 2 19" xfId="6194"/>
    <cellStyle name="Финансовый 3 2 2" xfId="6195"/>
    <cellStyle name="Финансовый 3 2 2 10" xfId="6196"/>
    <cellStyle name="Финансовый 3 2 2 10 2" xfId="6197"/>
    <cellStyle name="Финансовый 3 2 2 10 2 2" xfId="6198"/>
    <cellStyle name="Финансовый 3 2 2 10 2 3" xfId="6199"/>
    <cellStyle name="Финансовый 3 2 2 10 3" xfId="6200"/>
    <cellStyle name="Финансовый 3 2 2 10 3 2" xfId="6201"/>
    <cellStyle name="Финансовый 3 2 2 10 4" xfId="6202"/>
    <cellStyle name="Финансовый 3 2 2 10 5" xfId="6203"/>
    <cellStyle name="Финансовый 3 2 2 10 6" xfId="6204"/>
    <cellStyle name="Финансовый 3 2 2 11" xfId="6205"/>
    <cellStyle name="Финансовый 3 2 2 11 2" xfId="6206"/>
    <cellStyle name="Финансовый 3 2 2 11 2 2" xfId="6207"/>
    <cellStyle name="Финансовый 3 2 2 11 2 3" xfId="6208"/>
    <cellStyle name="Финансовый 3 2 2 11 3" xfId="6209"/>
    <cellStyle name="Финансовый 3 2 2 11 3 2" xfId="6210"/>
    <cellStyle name="Финансовый 3 2 2 11 4" xfId="6211"/>
    <cellStyle name="Финансовый 3 2 2 11 5" xfId="6212"/>
    <cellStyle name="Финансовый 3 2 2 11 6" xfId="6213"/>
    <cellStyle name="Финансовый 3 2 2 12" xfId="6214"/>
    <cellStyle name="Финансовый 3 2 2 12 2" xfId="6215"/>
    <cellStyle name="Финансовый 3 2 2 12 2 2" xfId="6216"/>
    <cellStyle name="Финансовый 3 2 2 12 2 3" xfId="6217"/>
    <cellStyle name="Финансовый 3 2 2 12 3" xfId="6218"/>
    <cellStyle name="Финансовый 3 2 2 12 3 2" xfId="6219"/>
    <cellStyle name="Финансовый 3 2 2 12 4" xfId="6220"/>
    <cellStyle name="Финансовый 3 2 2 12 5" xfId="6221"/>
    <cellStyle name="Финансовый 3 2 2 12 6" xfId="6222"/>
    <cellStyle name="Финансовый 3 2 2 13" xfId="6223"/>
    <cellStyle name="Финансовый 3 2 2 13 2" xfId="6224"/>
    <cellStyle name="Финансовый 3 2 2 13 2 2" xfId="6225"/>
    <cellStyle name="Финансовый 3 2 2 13 2 3" xfId="6226"/>
    <cellStyle name="Финансовый 3 2 2 13 3" xfId="6227"/>
    <cellStyle name="Финансовый 3 2 2 13 3 2" xfId="6228"/>
    <cellStyle name="Финансовый 3 2 2 13 4" xfId="6229"/>
    <cellStyle name="Финансовый 3 2 2 13 5" xfId="6230"/>
    <cellStyle name="Финансовый 3 2 2 13 6" xfId="6231"/>
    <cellStyle name="Финансовый 3 2 2 14" xfId="6232"/>
    <cellStyle name="Финансовый 3 2 2 14 2" xfId="6233"/>
    <cellStyle name="Финансовый 3 2 2 14 3" xfId="6234"/>
    <cellStyle name="Финансовый 3 2 2 15" xfId="6235"/>
    <cellStyle name="Финансовый 3 2 2 15 2" xfId="6236"/>
    <cellStyle name="Финансовый 3 2 2 16" xfId="6237"/>
    <cellStyle name="Финансовый 3 2 2 17" xfId="6238"/>
    <cellStyle name="Финансовый 3 2 2 2" xfId="6239"/>
    <cellStyle name="Финансовый 3 2 2 2 2" xfId="6240"/>
    <cellStyle name="Финансовый 3 2 2 2 2 2" xfId="6241"/>
    <cellStyle name="Финансовый 3 2 2 2 2 2 2" xfId="6242"/>
    <cellStyle name="Финансовый 3 2 2 2 2 2 3" xfId="6243"/>
    <cellStyle name="Финансовый 3 2 2 2 2 3" xfId="6244"/>
    <cellStyle name="Финансовый 3 2 2 2 2 3 2" xfId="6245"/>
    <cellStyle name="Финансовый 3 2 2 2 2 4" xfId="6246"/>
    <cellStyle name="Финансовый 3 2 2 2 2 5" xfId="6247"/>
    <cellStyle name="Финансовый 3 2 2 2 2 6" xfId="6248"/>
    <cellStyle name="Финансовый 3 2 2 2 3" xfId="6249"/>
    <cellStyle name="Финансовый 3 2 2 2 3 2" xfId="6250"/>
    <cellStyle name="Финансовый 3 2 2 2 3 3" xfId="6251"/>
    <cellStyle name="Финансовый 3 2 2 2 4" xfId="6252"/>
    <cellStyle name="Финансовый 3 2 2 2 4 2" xfId="6253"/>
    <cellStyle name="Финансовый 3 2 2 2 4 3" xfId="6254"/>
    <cellStyle name="Финансовый 3 2 2 2 5" xfId="6255"/>
    <cellStyle name="Финансовый 3 2 2 2 6" xfId="6256"/>
    <cellStyle name="Финансовый 3 2 2 3" xfId="6257"/>
    <cellStyle name="Финансовый 3 2 2 3 2" xfId="6258"/>
    <cellStyle name="Финансовый 3 2 2 3 2 2" xfId="6259"/>
    <cellStyle name="Финансовый 3 2 2 3 2 2 2" xfId="6260"/>
    <cellStyle name="Финансовый 3 2 2 3 2 2 3" xfId="6261"/>
    <cellStyle name="Финансовый 3 2 2 3 2 3" xfId="6262"/>
    <cellStyle name="Финансовый 3 2 2 3 2 3 2" xfId="6263"/>
    <cellStyle name="Финансовый 3 2 2 3 2 4" xfId="6264"/>
    <cellStyle name="Финансовый 3 2 2 3 2 5" xfId="6265"/>
    <cellStyle name="Финансовый 3 2 2 3 2 6" xfId="6266"/>
    <cellStyle name="Финансовый 3 2 2 3 3" xfId="6267"/>
    <cellStyle name="Финансовый 3 2 2 3 3 2" xfId="6268"/>
    <cellStyle name="Финансовый 3 2 2 3 3 3" xfId="6269"/>
    <cellStyle name="Финансовый 3 2 2 3 3 4" xfId="6270"/>
    <cellStyle name="Финансовый 3 2 2 3 4" xfId="6271"/>
    <cellStyle name="Финансовый 3 2 2 3 4 2" xfId="6272"/>
    <cellStyle name="Финансовый 3 2 2 3 5" xfId="6273"/>
    <cellStyle name="Финансовый 3 2 2 3 6" xfId="6274"/>
    <cellStyle name="Финансовый 3 2 2 3 7" xfId="6275"/>
    <cellStyle name="Финансовый 3 2 2 4" xfId="6276"/>
    <cellStyle name="Финансовый 3 2 2 4 2" xfId="6277"/>
    <cellStyle name="Финансовый 3 2 2 4 2 2" xfId="6278"/>
    <cellStyle name="Финансовый 3 2 2 4 2 2 2" xfId="6279"/>
    <cellStyle name="Финансовый 3 2 2 4 2 2 3" xfId="6280"/>
    <cellStyle name="Финансовый 3 2 2 4 2 3" xfId="6281"/>
    <cellStyle name="Финансовый 3 2 2 4 2 3 2" xfId="6282"/>
    <cellStyle name="Финансовый 3 2 2 4 2 4" xfId="6283"/>
    <cellStyle name="Финансовый 3 2 2 4 2 5" xfId="6284"/>
    <cellStyle name="Финансовый 3 2 2 4 2 6" xfId="6285"/>
    <cellStyle name="Финансовый 3 2 2 4 3" xfId="6286"/>
    <cellStyle name="Финансовый 3 2 2 4 3 2" xfId="6287"/>
    <cellStyle name="Финансовый 3 2 2 4 3 3" xfId="6288"/>
    <cellStyle name="Финансовый 3 2 2 4 4" xfId="6289"/>
    <cellStyle name="Финансовый 3 2 2 4 4 2" xfId="6290"/>
    <cellStyle name="Финансовый 3 2 2 4 5" xfId="6291"/>
    <cellStyle name="Финансовый 3 2 2 4 6" xfId="6292"/>
    <cellStyle name="Финансовый 3 2 2 4 7" xfId="6293"/>
    <cellStyle name="Финансовый 3 2 2 5" xfId="6294"/>
    <cellStyle name="Финансовый 3 2 2 5 2" xfId="6295"/>
    <cellStyle name="Финансовый 3 2 2 5 2 2" xfId="6296"/>
    <cellStyle name="Финансовый 3 2 2 5 2 2 2" xfId="6297"/>
    <cellStyle name="Финансовый 3 2 2 5 2 2 3" xfId="6298"/>
    <cellStyle name="Финансовый 3 2 2 5 2 3" xfId="6299"/>
    <cellStyle name="Финансовый 3 2 2 5 2 3 2" xfId="6300"/>
    <cellStyle name="Финансовый 3 2 2 5 2 4" xfId="6301"/>
    <cellStyle name="Финансовый 3 2 2 5 2 5" xfId="6302"/>
    <cellStyle name="Финансовый 3 2 2 5 2 6" xfId="6303"/>
    <cellStyle name="Финансовый 3 2 2 5 3" xfId="6304"/>
    <cellStyle name="Финансовый 3 2 2 5 3 2" xfId="6305"/>
    <cellStyle name="Финансовый 3 2 2 5 3 3" xfId="6306"/>
    <cellStyle name="Финансовый 3 2 2 5 4" xfId="6307"/>
    <cellStyle name="Финансовый 3 2 2 5 4 2" xfId="6308"/>
    <cellStyle name="Финансовый 3 2 2 5 5" xfId="6309"/>
    <cellStyle name="Финансовый 3 2 2 5 6" xfId="6310"/>
    <cellStyle name="Финансовый 3 2 2 5 7" xfId="6311"/>
    <cellStyle name="Финансовый 3 2 2 6" xfId="6312"/>
    <cellStyle name="Финансовый 3 2 2 6 2" xfId="6313"/>
    <cellStyle name="Финансовый 3 2 2 6 2 2" xfId="6314"/>
    <cellStyle name="Финансовый 3 2 2 6 2 2 2" xfId="6315"/>
    <cellStyle name="Финансовый 3 2 2 6 2 2 3" xfId="6316"/>
    <cellStyle name="Финансовый 3 2 2 6 2 3" xfId="6317"/>
    <cellStyle name="Финансовый 3 2 2 6 2 3 2" xfId="6318"/>
    <cellStyle name="Финансовый 3 2 2 6 2 4" xfId="6319"/>
    <cellStyle name="Финансовый 3 2 2 6 2 5" xfId="6320"/>
    <cellStyle name="Финансовый 3 2 2 6 2 6" xfId="6321"/>
    <cellStyle name="Финансовый 3 2 2 6 3" xfId="6322"/>
    <cellStyle name="Финансовый 3 2 2 6 3 2" xfId="6323"/>
    <cellStyle name="Финансовый 3 2 2 6 3 3" xfId="6324"/>
    <cellStyle name="Финансовый 3 2 2 6 4" xfId="6325"/>
    <cellStyle name="Финансовый 3 2 2 6 4 2" xfId="6326"/>
    <cellStyle name="Финансовый 3 2 2 6 5" xfId="6327"/>
    <cellStyle name="Финансовый 3 2 2 6 6" xfId="6328"/>
    <cellStyle name="Финансовый 3 2 2 6 7" xfId="6329"/>
    <cellStyle name="Финансовый 3 2 2 7" xfId="6330"/>
    <cellStyle name="Финансовый 3 2 2 7 2" xfId="6331"/>
    <cellStyle name="Финансовый 3 2 2 7 2 2" xfId="6332"/>
    <cellStyle name="Финансовый 3 2 2 7 2 2 2" xfId="6333"/>
    <cellStyle name="Финансовый 3 2 2 7 2 2 3" xfId="6334"/>
    <cellStyle name="Финансовый 3 2 2 7 2 3" xfId="6335"/>
    <cellStyle name="Финансовый 3 2 2 7 2 3 2" xfId="6336"/>
    <cellStyle name="Финансовый 3 2 2 7 2 4" xfId="6337"/>
    <cellStyle name="Финансовый 3 2 2 7 2 5" xfId="6338"/>
    <cellStyle name="Финансовый 3 2 2 7 2 6" xfId="6339"/>
    <cellStyle name="Финансовый 3 2 2 7 3" xfId="6340"/>
    <cellStyle name="Финансовый 3 2 2 7 3 2" xfId="6341"/>
    <cellStyle name="Финансовый 3 2 2 7 3 3" xfId="6342"/>
    <cellStyle name="Финансовый 3 2 2 7 4" xfId="6343"/>
    <cellStyle name="Финансовый 3 2 2 7 4 2" xfId="6344"/>
    <cellStyle name="Финансовый 3 2 2 7 5" xfId="6345"/>
    <cellStyle name="Финансовый 3 2 2 7 6" xfId="6346"/>
    <cellStyle name="Финансовый 3 2 2 7 7" xfId="6347"/>
    <cellStyle name="Финансовый 3 2 2 8" xfId="6348"/>
    <cellStyle name="Финансовый 3 2 2 8 2" xfId="6349"/>
    <cellStyle name="Финансовый 3 2 2 8 2 2" xfId="6350"/>
    <cellStyle name="Финансовый 3 2 2 8 2 3" xfId="6351"/>
    <cellStyle name="Финансовый 3 2 2 8 3" xfId="6352"/>
    <cellStyle name="Финансовый 3 2 2 8 3 2" xfId="6353"/>
    <cellStyle name="Финансовый 3 2 2 8 4" xfId="6354"/>
    <cellStyle name="Финансовый 3 2 2 8 5" xfId="6355"/>
    <cellStyle name="Финансовый 3 2 2 8 6" xfId="6356"/>
    <cellStyle name="Финансовый 3 2 2 9" xfId="6357"/>
    <cellStyle name="Финансовый 3 2 2 9 2" xfId="6358"/>
    <cellStyle name="Финансовый 3 2 2 9 2 2" xfId="6359"/>
    <cellStyle name="Финансовый 3 2 2 9 2 3" xfId="6360"/>
    <cellStyle name="Финансовый 3 2 2 9 3" xfId="6361"/>
    <cellStyle name="Финансовый 3 2 2 9 3 2" xfId="6362"/>
    <cellStyle name="Финансовый 3 2 2 9 4" xfId="6363"/>
    <cellStyle name="Финансовый 3 2 2 9 5" xfId="6364"/>
    <cellStyle name="Финансовый 3 2 2 9 6" xfId="6365"/>
    <cellStyle name="Финансовый 3 2 20" xfId="6366"/>
    <cellStyle name="Финансовый 3 2 21" xfId="6367"/>
    <cellStyle name="Финансовый 3 2 3" xfId="6368"/>
    <cellStyle name="Финансовый 3 2 3 10" xfId="6369"/>
    <cellStyle name="Финансовый 3 2 3 10 2" xfId="6370"/>
    <cellStyle name="Финансовый 3 2 3 10 2 2" xfId="6371"/>
    <cellStyle name="Финансовый 3 2 3 10 2 3" xfId="6372"/>
    <cellStyle name="Финансовый 3 2 3 10 3" xfId="6373"/>
    <cellStyle name="Финансовый 3 2 3 10 3 2" xfId="6374"/>
    <cellStyle name="Финансовый 3 2 3 10 4" xfId="6375"/>
    <cellStyle name="Финансовый 3 2 3 10 5" xfId="6376"/>
    <cellStyle name="Финансовый 3 2 3 10 6" xfId="6377"/>
    <cellStyle name="Финансовый 3 2 3 11" xfId="6378"/>
    <cellStyle name="Финансовый 3 2 3 11 2" xfId="6379"/>
    <cellStyle name="Финансовый 3 2 3 11 2 2" xfId="6380"/>
    <cellStyle name="Финансовый 3 2 3 11 2 3" xfId="6381"/>
    <cellStyle name="Финансовый 3 2 3 11 3" xfId="6382"/>
    <cellStyle name="Финансовый 3 2 3 11 3 2" xfId="6383"/>
    <cellStyle name="Финансовый 3 2 3 11 4" xfId="6384"/>
    <cellStyle name="Финансовый 3 2 3 11 5" xfId="6385"/>
    <cellStyle name="Финансовый 3 2 3 11 6" xfId="6386"/>
    <cellStyle name="Финансовый 3 2 3 12" xfId="6387"/>
    <cellStyle name="Финансовый 3 2 3 12 2" xfId="6388"/>
    <cellStyle name="Финансовый 3 2 3 12 2 2" xfId="6389"/>
    <cellStyle name="Финансовый 3 2 3 12 2 3" xfId="6390"/>
    <cellStyle name="Финансовый 3 2 3 12 3" xfId="6391"/>
    <cellStyle name="Финансовый 3 2 3 12 3 2" xfId="6392"/>
    <cellStyle name="Финансовый 3 2 3 12 4" xfId="6393"/>
    <cellStyle name="Финансовый 3 2 3 12 5" xfId="6394"/>
    <cellStyle name="Финансовый 3 2 3 12 6" xfId="6395"/>
    <cellStyle name="Финансовый 3 2 3 13" xfId="6396"/>
    <cellStyle name="Финансовый 3 2 3 13 2" xfId="6397"/>
    <cellStyle name="Финансовый 3 2 3 13 2 2" xfId="6398"/>
    <cellStyle name="Финансовый 3 2 3 13 2 3" xfId="6399"/>
    <cellStyle name="Финансовый 3 2 3 13 3" xfId="6400"/>
    <cellStyle name="Финансовый 3 2 3 13 3 2" xfId="6401"/>
    <cellStyle name="Финансовый 3 2 3 13 4" xfId="6402"/>
    <cellStyle name="Финансовый 3 2 3 13 5" xfId="6403"/>
    <cellStyle name="Финансовый 3 2 3 13 6" xfId="6404"/>
    <cellStyle name="Финансовый 3 2 3 14" xfId="6405"/>
    <cellStyle name="Финансовый 3 2 3 15" xfId="6406"/>
    <cellStyle name="Финансовый 3 2 3 15 2" xfId="6407"/>
    <cellStyle name="Финансовый 3 2 3 15 3" xfId="6408"/>
    <cellStyle name="Финансовый 3 2 3 16" xfId="6409"/>
    <cellStyle name="Финансовый 3 2 3 16 2" xfId="6410"/>
    <cellStyle name="Финансовый 3 2 3 17" xfId="6411"/>
    <cellStyle name="Финансовый 3 2 3 18" xfId="6412"/>
    <cellStyle name="Финансовый 3 2 3 2" xfId="6413"/>
    <cellStyle name="Финансовый 3 2 3 2 2" xfId="6414"/>
    <cellStyle name="Финансовый 3 2 3 2 2 2" xfId="6415"/>
    <cellStyle name="Финансовый 3 2 3 2 2 2 2" xfId="6416"/>
    <cellStyle name="Финансовый 3 2 3 2 2 2 3" xfId="6417"/>
    <cellStyle name="Финансовый 3 2 3 2 2 3" xfId="6418"/>
    <cellStyle name="Финансовый 3 2 3 2 2 3 2" xfId="6419"/>
    <cellStyle name="Финансовый 3 2 3 2 2 4" xfId="6420"/>
    <cellStyle name="Финансовый 3 2 3 2 2 5" xfId="6421"/>
    <cellStyle name="Финансовый 3 2 3 2 2 6" xfId="6422"/>
    <cellStyle name="Финансовый 3 2 3 2 3" xfId="6423"/>
    <cellStyle name="Финансовый 3 2 3 2 3 2" xfId="6424"/>
    <cellStyle name="Финансовый 3 2 3 2 3 3" xfId="6425"/>
    <cellStyle name="Финансовый 3 2 3 2 4" xfId="6426"/>
    <cellStyle name="Финансовый 3 2 3 2 4 2" xfId="6427"/>
    <cellStyle name="Финансовый 3 2 3 2 4 3" xfId="6428"/>
    <cellStyle name="Финансовый 3 2 3 2 5" xfId="6429"/>
    <cellStyle name="Финансовый 3 2 3 2 6" xfId="6430"/>
    <cellStyle name="Финансовый 3 2 3 3" xfId="6431"/>
    <cellStyle name="Финансовый 3 2 3 3 2" xfId="6432"/>
    <cellStyle name="Финансовый 3 2 3 3 2 2" xfId="6433"/>
    <cellStyle name="Финансовый 3 2 3 3 2 2 2" xfId="6434"/>
    <cellStyle name="Финансовый 3 2 3 3 2 2 3" xfId="6435"/>
    <cellStyle name="Финансовый 3 2 3 3 2 3" xfId="6436"/>
    <cellStyle name="Финансовый 3 2 3 3 2 3 2" xfId="6437"/>
    <cellStyle name="Финансовый 3 2 3 3 2 4" xfId="6438"/>
    <cellStyle name="Финансовый 3 2 3 3 2 5" xfId="6439"/>
    <cellStyle name="Финансовый 3 2 3 3 2 6" xfId="6440"/>
    <cellStyle name="Финансовый 3 2 3 3 3" xfId="6441"/>
    <cellStyle name="Финансовый 3 2 3 3 3 2" xfId="6442"/>
    <cellStyle name="Финансовый 3 2 3 3 3 3" xfId="6443"/>
    <cellStyle name="Финансовый 3 2 3 3 3 4" xfId="6444"/>
    <cellStyle name="Финансовый 3 2 3 3 4" xfId="6445"/>
    <cellStyle name="Финансовый 3 2 3 3 4 2" xfId="6446"/>
    <cellStyle name="Финансовый 3 2 3 3 5" xfId="6447"/>
    <cellStyle name="Финансовый 3 2 3 3 6" xfId="6448"/>
    <cellStyle name="Финансовый 3 2 3 3 7" xfId="6449"/>
    <cellStyle name="Финансовый 3 2 3 4" xfId="6450"/>
    <cellStyle name="Финансовый 3 2 3 4 2" xfId="6451"/>
    <cellStyle name="Финансовый 3 2 3 4 2 2" xfId="6452"/>
    <cellStyle name="Финансовый 3 2 3 4 2 2 2" xfId="6453"/>
    <cellStyle name="Финансовый 3 2 3 4 2 2 3" xfId="6454"/>
    <cellStyle name="Финансовый 3 2 3 4 2 3" xfId="6455"/>
    <cellStyle name="Финансовый 3 2 3 4 2 3 2" xfId="6456"/>
    <cellStyle name="Финансовый 3 2 3 4 2 4" xfId="6457"/>
    <cellStyle name="Финансовый 3 2 3 4 2 5" xfId="6458"/>
    <cellStyle name="Финансовый 3 2 3 4 2 6" xfId="6459"/>
    <cellStyle name="Финансовый 3 2 3 4 3" xfId="6460"/>
    <cellStyle name="Финансовый 3 2 3 4 3 2" xfId="6461"/>
    <cellStyle name="Финансовый 3 2 3 4 3 3" xfId="6462"/>
    <cellStyle name="Финансовый 3 2 3 4 4" xfId="6463"/>
    <cellStyle name="Финансовый 3 2 3 4 4 2" xfId="6464"/>
    <cellStyle name="Финансовый 3 2 3 4 5" xfId="6465"/>
    <cellStyle name="Финансовый 3 2 3 4 6" xfId="6466"/>
    <cellStyle name="Финансовый 3 2 3 4 7" xfId="6467"/>
    <cellStyle name="Финансовый 3 2 3 5" xfId="6468"/>
    <cellStyle name="Финансовый 3 2 3 5 2" xfId="6469"/>
    <cellStyle name="Финансовый 3 2 3 5 2 2" xfId="6470"/>
    <cellStyle name="Финансовый 3 2 3 5 2 2 2" xfId="6471"/>
    <cellStyle name="Финансовый 3 2 3 5 2 2 3" xfId="6472"/>
    <cellStyle name="Финансовый 3 2 3 5 2 3" xfId="6473"/>
    <cellStyle name="Финансовый 3 2 3 5 2 3 2" xfId="6474"/>
    <cellStyle name="Финансовый 3 2 3 5 2 4" xfId="6475"/>
    <cellStyle name="Финансовый 3 2 3 5 2 5" xfId="6476"/>
    <cellStyle name="Финансовый 3 2 3 5 2 6" xfId="6477"/>
    <cellStyle name="Финансовый 3 2 3 5 3" xfId="6478"/>
    <cellStyle name="Финансовый 3 2 3 5 3 2" xfId="6479"/>
    <cellStyle name="Финансовый 3 2 3 5 3 3" xfId="6480"/>
    <cellStyle name="Финансовый 3 2 3 5 4" xfId="6481"/>
    <cellStyle name="Финансовый 3 2 3 5 4 2" xfId="6482"/>
    <cellStyle name="Финансовый 3 2 3 5 5" xfId="6483"/>
    <cellStyle name="Финансовый 3 2 3 5 6" xfId="6484"/>
    <cellStyle name="Финансовый 3 2 3 5 7" xfId="6485"/>
    <cellStyle name="Финансовый 3 2 3 6" xfId="6486"/>
    <cellStyle name="Финансовый 3 2 3 6 2" xfId="6487"/>
    <cellStyle name="Финансовый 3 2 3 6 2 2" xfId="6488"/>
    <cellStyle name="Финансовый 3 2 3 6 2 2 2" xfId="6489"/>
    <cellStyle name="Финансовый 3 2 3 6 2 2 3" xfId="6490"/>
    <cellStyle name="Финансовый 3 2 3 6 2 3" xfId="6491"/>
    <cellStyle name="Финансовый 3 2 3 6 2 3 2" xfId="6492"/>
    <cellStyle name="Финансовый 3 2 3 6 2 4" xfId="6493"/>
    <cellStyle name="Финансовый 3 2 3 6 2 5" xfId="6494"/>
    <cellStyle name="Финансовый 3 2 3 6 2 6" xfId="6495"/>
    <cellStyle name="Финансовый 3 2 3 6 3" xfId="6496"/>
    <cellStyle name="Финансовый 3 2 3 6 3 2" xfId="6497"/>
    <cellStyle name="Финансовый 3 2 3 6 3 3" xfId="6498"/>
    <cellStyle name="Финансовый 3 2 3 6 4" xfId="6499"/>
    <cellStyle name="Финансовый 3 2 3 6 4 2" xfId="6500"/>
    <cellStyle name="Финансовый 3 2 3 6 5" xfId="6501"/>
    <cellStyle name="Финансовый 3 2 3 6 6" xfId="6502"/>
    <cellStyle name="Финансовый 3 2 3 6 7" xfId="6503"/>
    <cellStyle name="Финансовый 3 2 3 7" xfId="6504"/>
    <cellStyle name="Финансовый 3 2 3 7 2" xfId="6505"/>
    <cellStyle name="Финансовый 3 2 3 7 2 2" xfId="6506"/>
    <cellStyle name="Финансовый 3 2 3 7 2 2 2" xfId="6507"/>
    <cellStyle name="Финансовый 3 2 3 7 2 2 3" xfId="6508"/>
    <cellStyle name="Финансовый 3 2 3 7 2 3" xfId="6509"/>
    <cellStyle name="Финансовый 3 2 3 7 2 3 2" xfId="6510"/>
    <cellStyle name="Финансовый 3 2 3 7 2 4" xfId="6511"/>
    <cellStyle name="Финансовый 3 2 3 7 2 5" xfId="6512"/>
    <cellStyle name="Финансовый 3 2 3 7 2 6" xfId="6513"/>
    <cellStyle name="Финансовый 3 2 3 7 3" xfId="6514"/>
    <cellStyle name="Финансовый 3 2 3 7 3 2" xfId="6515"/>
    <cellStyle name="Финансовый 3 2 3 7 3 3" xfId="6516"/>
    <cellStyle name="Финансовый 3 2 3 7 4" xfId="6517"/>
    <cellStyle name="Финансовый 3 2 3 7 4 2" xfId="6518"/>
    <cellStyle name="Финансовый 3 2 3 7 5" xfId="6519"/>
    <cellStyle name="Финансовый 3 2 3 7 6" xfId="6520"/>
    <cellStyle name="Финансовый 3 2 3 7 7" xfId="6521"/>
    <cellStyle name="Финансовый 3 2 3 8" xfId="6522"/>
    <cellStyle name="Финансовый 3 2 3 8 2" xfId="6523"/>
    <cellStyle name="Финансовый 3 2 3 8 2 2" xfId="6524"/>
    <cellStyle name="Финансовый 3 2 3 8 2 3" xfId="6525"/>
    <cellStyle name="Финансовый 3 2 3 8 3" xfId="6526"/>
    <cellStyle name="Финансовый 3 2 3 8 3 2" xfId="6527"/>
    <cellStyle name="Финансовый 3 2 3 8 4" xfId="6528"/>
    <cellStyle name="Финансовый 3 2 3 8 5" xfId="6529"/>
    <cellStyle name="Финансовый 3 2 3 8 6" xfId="6530"/>
    <cellStyle name="Финансовый 3 2 3 9" xfId="6531"/>
    <cellStyle name="Финансовый 3 2 3 9 2" xfId="6532"/>
    <cellStyle name="Финансовый 3 2 3 9 2 2" xfId="6533"/>
    <cellStyle name="Финансовый 3 2 3 9 2 3" xfId="6534"/>
    <cellStyle name="Финансовый 3 2 3 9 3" xfId="6535"/>
    <cellStyle name="Финансовый 3 2 3 9 3 2" xfId="6536"/>
    <cellStyle name="Финансовый 3 2 3 9 4" xfId="6537"/>
    <cellStyle name="Финансовый 3 2 3 9 5" xfId="6538"/>
    <cellStyle name="Финансовый 3 2 3 9 6" xfId="6539"/>
    <cellStyle name="Финансовый 3 2 4" xfId="6540"/>
    <cellStyle name="Финансовый 3 2 4 2" xfId="6541"/>
    <cellStyle name="Финансовый 3 2 4 2 2" xfId="6542"/>
    <cellStyle name="Финансовый 3 2 4 2 2 2" xfId="6543"/>
    <cellStyle name="Финансовый 3 2 4 2 2 3" xfId="6544"/>
    <cellStyle name="Финансовый 3 2 4 2 3" xfId="6545"/>
    <cellStyle name="Финансовый 3 2 4 2 3 2" xfId="6546"/>
    <cellStyle name="Финансовый 3 2 4 2 4" xfId="6547"/>
    <cellStyle name="Финансовый 3 2 4 2 5" xfId="6548"/>
    <cellStyle name="Финансовый 3 2 4 2 6" xfId="6549"/>
    <cellStyle name="Финансовый 3 2 4 3" xfId="6550"/>
    <cellStyle name="Финансовый 3 2 4 4" xfId="6551"/>
    <cellStyle name="Финансовый 3 2 4 4 2" xfId="6552"/>
    <cellStyle name="Финансовый 3 2 4 4 3" xfId="6553"/>
    <cellStyle name="Финансовый 3 2 4 5" xfId="6554"/>
    <cellStyle name="Финансовый 3 2 4 5 2" xfId="6555"/>
    <cellStyle name="Финансовый 3 2 4 5 3" xfId="6556"/>
    <cellStyle name="Финансовый 3 2 4 6" xfId="6557"/>
    <cellStyle name="Финансовый 3 2 4 7" xfId="6558"/>
    <cellStyle name="Финансовый 3 2 5" xfId="6559"/>
    <cellStyle name="Финансовый 3 2 5 2" xfId="6560"/>
    <cellStyle name="Финансовый 3 2 5 2 2" xfId="6561"/>
    <cellStyle name="Финансовый 3 2 5 2 2 2" xfId="6562"/>
    <cellStyle name="Финансовый 3 2 5 2 2 3" xfId="6563"/>
    <cellStyle name="Финансовый 3 2 5 2 3" xfId="6564"/>
    <cellStyle name="Финансовый 3 2 5 2 3 2" xfId="6565"/>
    <cellStyle name="Финансовый 3 2 5 2 4" xfId="6566"/>
    <cellStyle name="Финансовый 3 2 5 2 5" xfId="6567"/>
    <cellStyle name="Финансовый 3 2 5 2 6" xfId="6568"/>
    <cellStyle name="Финансовый 3 2 5 3" xfId="6569"/>
    <cellStyle name="Финансовый 3 2 5 4" xfId="6570"/>
    <cellStyle name="Финансовый 3 2 5 4 2" xfId="6571"/>
    <cellStyle name="Финансовый 3 2 5 4 3" xfId="6572"/>
    <cellStyle name="Финансовый 3 2 5 4 4" xfId="6573"/>
    <cellStyle name="Финансовый 3 2 5 5" xfId="6574"/>
    <cellStyle name="Финансовый 3 2 5 5 2" xfId="6575"/>
    <cellStyle name="Финансовый 3 2 5 6" xfId="6576"/>
    <cellStyle name="Финансовый 3 2 5 7" xfId="6577"/>
    <cellStyle name="Финансовый 3 2 5 8" xfId="6578"/>
    <cellStyle name="Финансовый 3 2 6" xfId="6579"/>
    <cellStyle name="Финансовый 3 2 6 2" xfId="6580"/>
    <cellStyle name="Финансовый 3 2 6 2 2" xfId="6581"/>
    <cellStyle name="Финансовый 3 2 6 2 2 2" xfId="6582"/>
    <cellStyle name="Финансовый 3 2 6 2 2 3" xfId="6583"/>
    <cellStyle name="Финансовый 3 2 6 2 3" xfId="6584"/>
    <cellStyle name="Финансовый 3 2 6 2 3 2" xfId="6585"/>
    <cellStyle name="Финансовый 3 2 6 2 4" xfId="6586"/>
    <cellStyle name="Финансовый 3 2 6 2 5" xfId="6587"/>
    <cellStyle name="Финансовый 3 2 6 2 6" xfId="6588"/>
    <cellStyle name="Финансовый 3 2 6 3" xfId="6589"/>
    <cellStyle name="Финансовый 3 2 6 3 2" xfId="6590"/>
    <cellStyle name="Финансовый 3 2 6 3 3" xfId="6591"/>
    <cellStyle name="Финансовый 3 2 6 4" xfId="6592"/>
    <cellStyle name="Финансовый 3 2 6 4 2" xfId="6593"/>
    <cellStyle name="Финансовый 3 2 6 5" xfId="6594"/>
    <cellStyle name="Финансовый 3 2 6 6" xfId="6595"/>
    <cellStyle name="Финансовый 3 2 6 7" xfId="6596"/>
    <cellStyle name="Финансовый 3 2 7" xfId="6597"/>
    <cellStyle name="Финансовый 3 2 7 2" xfId="6598"/>
    <cellStyle name="Финансовый 3 2 7 2 2" xfId="6599"/>
    <cellStyle name="Финансовый 3 2 7 2 2 2" xfId="6600"/>
    <cellStyle name="Финансовый 3 2 7 2 2 3" xfId="6601"/>
    <cellStyle name="Финансовый 3 2 7 2 3" xfId="6602"/>
    <cellStyle name="Финансовый 3 2 7 2 3 2" xfId="6603"/>
    <cellStyle name="Финансовый 3 2 7 2 4" xfId="6604"/>
    <cellStyle name="Финансовый 3 2 7 2 5" xfId="6605"/>
    <cellStyle name="Финансовый 3 2 7 2 6" xfId="6606"/>
    <cellStyle name="Финансовый 3 2 7 3" xfId="6607"/>
    <cellStyle name="Финансовый 3 2 7 3 2" xfId="6608"/>
    <cellStyle name="Финансовый 3 2 7 3 3" xfId="6609"/>
    <cellStyle name="Финансовый 3 2 7 4" xfId="6610"/>
    <cellStyle name="Финансовый 3 2 7 4 2" xfId="6611"/>
    <cellStyle name="Финансовый 3 2 7 5" xfId="6612"/>
    <cellStyle name="Финансовый 3 2 7 6" xfId="6613"/>
    <cellStyle name="Финансовый 3 2 7 7" xfId="6614"/>
    <cellStyle name="Финансовый 3 2 8" xfId="6615"/>
    <cellStyle name="Финансовый 3 2 8 2" xfId="6616"/>
    <cellStyle name="Финансовый 3 2 8 2 2" xfId="6617"/>
    <cellStyle name="Финансовый 3 2 8 2 2 2" xfId="6618"/>
    <cellStyle name="Финансовый 3 2 8 2 2 3" xfId="6619"/>
    <cellStyle name="Финансовый 3 2 8 2 3" xfId="6620"/>
    <cellStyle name="Финансовый 3 2 8 2 3 2" xfId="6621"/>
    <cellStyle name="Финансовый 3 2 8 2 4" xfId="6622"/>
    <cellStyle name="Финансовый 3 2 8 2 5" xfId="6623"/>
    <cellStyle name="Финансовый 3 2 8 2 6" xfId="6624"/>
    <cellStyle name="Финансовый 3 2 8 3" xfId="6625"/>
    <cellStyle name="Финансовый 3 2 8 3 2" xfId="6626"/>
    <cellStyle name="Финансовый 3 2 8 3 3" xfId="6627"/>
    <cellStyle name="Финансовый 3 2 8 4" xfId="6628"/>
    <cellStyle name="Финансовый 3 2 8 4 2" xfId="6629"/>
    <cellStyle name="Финансовый 3 2 8 5" xfId="6630"/>
    <cellStyle name="Финансовый 3 2 8 6" xfId="6631"/>
    <cellStyle name="Финансовый 3 2 8 7" xfId="6632"/>
    <cellStyle name="Финансовый 3 2 9" xfId="6633"/>
    <cellStyle name="Финансовый 3 2 9 2" xfId="6634"/>
    <cellStyle name="Финансовый 3 2 9 2 2" xfId="6635"/>
    <cellStyle name="Финансовый 3 2 9 2 2 2" xfId="6636"/>
    <cellStyle name="Финансовый 3 2 9 2 2 3" xfId="6637"/>
    <cellStyle name="Финансовый 3 2 9 2 3" xfId="6638"/>
    <cellStyle name="Финансовый 3 2 9 2 3 2" xfId="6639"/>
    <cellStyle name="Финансовый 3 2 9 2 4" xfId="6640"/>
    <cellStyle name="Финансовый 3 2 9 2 5" xfId="6641"/>
    <cellStyle name="Финансовый 3 2 9 2 6" xfId="6642"/>
    <cellStyle name="Финансовый 3 2 9 3" xfId="6643"/>
    <cellStyle name="Финансовый 3 2 9 3 2" xfId="6644"/>
    <cellStyle name="Финансовый 3 2 9 3 3" xfId="6645"/>
    <cellStyle name="Финансовый 3 2 9 4" xfId="6646"/>
    <cellStyle name="Финансовый 3 2 9 4 2" xfId="6647"/>
    <cellStyle name="Финансовый 3 2 9 5" xfId="6648"/>
    <cellStyle name="Финансовый 3 2 9 6" xfId="6649"/>
    <cellStyle name="Финансовый 3 2 9 7" xfId="6650"/>
    <cellStyle name="Финансовый 3 3" xfId="6651"/>
    <cellStyle name="Финансовый 3 3 2" xfId="6652"/>
    <cellStyle name="Финансовый 3 3 2 2" xfId="6653"/>
    <cellStyle name="Финансовый 3 3 3" xfId="6654"/>
    <cellStyle name="Финансовый 3 3 4" xfId="6655"/>
    <cellStyle name="Финансовый 3 4" xfId="6656"/>
    <cellStyle name="Финансовый 3 5" xfId="6657"/>
    <cellStyle name="Финансовый 30" xfId="6658"/>
    <cellStyle name="Финансовый 30 2" xfId="6659"/>
    <cellStyle name="Финансовый 30 3" xfId="6660"/>
    <cellStyle name="Финансовый 31" xfId="6661"/>
    <cellStyle name="Финансовый 31 2" xfId="6662"/>
    <cellStyle name="Финансовый 31 3" xfId="6663"/>
    <cellStyle name="Финансовый 32" xfId="6664"/>
    <cellStyle name="Финансовый 32 2" xfId="6665"/>
    <cellStyle name="Финансовый 32 3" xfId="6666"/>
    <cellStyle name="Финансовый 33" xfId="6667"/>
    <cellStyle name="Финансовый 33 2" xfId="6668"/>
    <cellStyle name="Финансовый 33 3" xfId="6669"/>
    <cellStyle name="Финансовый 34" xfId="6670"/>
    <cellStyle name="Финансовый 34 2" xfId="6671"/>
    <cellStyle name="Финансовый 34 3" xfId="6672"/>
    <cellStyle name="Финансовый 35" xfId="6673"/>
    <cellStyle name="Финансовый 35 2" xfId="6674"/>
    <cellStyle name="Финансовый 35 3" xfId="6675"/>
    <cellStyle name="Финансовый 36" xfId="6676"/>
    <cellStyle name="Финансовый 36 2" xfId="6677"/>
    <cellStyle name="Финансовый 36 3" xfId="6678"/>
    <cellStyle name="Финансовый 37" xfId="6679"/>
    <cellStyle name="Финансовый 37 2" xfId="6680"/>
    <cellStyle name="Финансовый 37 3" xfId="6681"/>
    <cellStyle name="Финансовый 38" xfId="6682"/>
    <cellStyle name="Финансовый 38 2" xfId="6683"/>
    <cellStyle name="Финансовый 38 3" xfId="6684"/>
    <cellStyle name="Финансовый 39" xfId="6685"/>
    <cellStyle name="Финансовый 39 2" xfId="6686"/>
    <cellStyle name="Финансовый 39 3" xfId="6687"/>
    <cellStyle name="Финансовый 4" xfId="6688"/>
    <cellStyle name="Финансовый 4 2" xfId="6689"/>
    <cellStyle name="Финансовый 4 2 2" xfId="6690"/>
    <cellStyle name="Финансовый 4 2 2 2" xfId="6691"/>
    <cellStyle name="Финансовый 4 2 3" xfId="6692"/>
    <cellStyle name="Финансовый 4 2 4" xfId="6693"/>
    <cellStyle name="Финансовый 4 3" xfId="6694"/>
    <cellStyle name="Финансовый 4 3 2" xfId="6695"/>
    <cellStyle name="Финансовый 4 3 2 2" xfId="6696"/>
    <cellStyle name="Финансовый 4 3 3" xfId="6697"/>
    <cellStyle name="Финансовый 4 3 4" xfId="6698"/>
    <cellStyle name="Финансовый 4 4" xfId="6699"/>
    <cellStyle name="Финансовый 4 4 2" xfId="6700"/>
    <cellStyle name="Финансовый 4 5" xfId="6701"/>
    <cellStyle name="Финансовый 4 6" xfId="6702"/>
    <cellStyle name="Финансовый 40" xfId="6703"/>
    <cellStyle name="Финансовый 40 2" xfId="6704"/>
    <cellStyle name="Финансовый 40 3" xfId="6705"/>
    <cellStyle name="Финансовый 41" xfId="6706"/>
    <cellStyle name="Финансовый 41 2" xfId="6707"/>
    <cellStyle name="Финансовый 41 3" xfId="6708"/>
    <cellStyle name="Финансовый 42" xfId="6709"/>
    <cellStyle name="Финансовый 42 2" xfId="6710"/>
    <cellStyle name="Финансовый 42 3" xfId="6711"/>
    <cellStyle name="Финансовый 43" xfId="6712"/>
    <cellStyle name="Финансовый 43 2" xfId="6713"/>
    <cellStyle name="Финансовый 43 3" xfId="6714"/>
    <cellStyle name="Финансовый 44" xfId="6715"/>
    <cellStyle name="Финансовый 44 2" xfId="6716"/>
    <cellStyle name="Финансовый 44 3" xfId="6717"/>
    <cellStyle name="Финансовый 45" xfId="6718"/>
    <cellStyle name="Финансовый 45 2" xfId="6719"/>
    <cellStyle name="Финансовый 45 3" xfId="6720"/>
    <cellStyle name="Финансовый 46" xfId="6721"/>
    <cellStyle name="Финансовый 46 2" xfId="6722"/>
    <cellStyle name="Финансовый 46 3" xfId="6723"/>
    <cellStyle name="Финансовый 47" xfId="6724"/>
    <cellStyle name="Финансовый 47 2" xfId="6725"/>
    <cellStyle name="Финансовый 47 3" xfId="6726"/>
    <cellStyle name="Финансовый 48" xfId="6727"/>
    <cellStyle name="Финансовый 48 2" xfId="6728"/>
    <cellStyle name="Финансовый 48 3" xfId="6729"/>
    <cellStyle name="Финансовый 49" xfId="6730"/>
    <cellStyle name="Финансовый 49 2" xfId="6731"/>
    <cellStyle name="Финансовый 49 3" xfId="6732"/>
    <cellStyle name="Финансовый 5" xfId="6733"/>
    <cellStyle name="Финансовый 5 10" xfId="6734"/>
    <cellStyle name="Финансовый 5 10 2" xfId="6735"/>
    <cellStyle name="Финансовый 5 10 2 2" xfId="6736"/>
    <cellStyle name="Финансовый 5 10 2 3" xfId="6737"/>
    <cellStyle name="Финансовый 5 10 3" xfId="6738"/>
    <cellStyle name="Финансовый 5 10 3 2" xfId="6739"/>
    <cellStyle name="Финансовый 5 10 4" xfId="6740"/>
    <cellStyle name="Финансовый 5 10 5" xfId="6741"/>
    <cellStyle name="Финансовый 5 10 6" xfId="6742"/>
    <cellStyle name="Финансовый 5 11" xfId="6743"/>
    <cellStyle name="Финансовый 5 11 2" xfId="6744"/>
    <cellStyle name="Финансовый 5 11 2 2" xfId="6745"/>
    <cellStyle name="Финансовый 5 11 2 3" xfId="6746"/>
    <cellStyle name="Финансовый 5 11 3" xfId="6747"/>
    <cellStyle name="Финансовый 5 11 3 2" xfId="6748"/>
    <cellStyle name="Финансовый 5 11 4" xfId="6749"/>
    <cellStyle name="Финансовый 5 11 5" xfId="6750"/>
    <cellStyle name="Финансовый 5 11 6" xfId="6751"/>
    <cellStyle name="Финансовый 5 12" xfId="6752"/>
    <cellStyle name="Финансовый 5 12 2" xfId="6753"/>
    <cellStyle name="Финансовый 5 12 2 2" xfId="6754"/>
    <cellStyle name="Финансовый 5 12 2 3" xfId="6755"/>
    <cellStyle name="Финансовый 5 12 3" xfId="6756"/>
    <cellStyle name="Финансовый 5 12 3 2" xfId="6757"/>
    <cellStyle name="Финансовый 5 12 4" xfId="6758"/>
    <cellStyle name="Финансовый 5 12 5" xfId="6759"/>
    <cellStyle name="Финансовый 5 12 6" xfId="6760"/>
    <cellStyle name="Финансовый 5 13" xfId="6761"/>
    <cellStyle name="Финансовый 5 13 2" xfId="6762"/>
    <cellStyle name="Финансовый 5 13 2 2" xfId="6763"/>
    <cellStyle name="Финансовый 5 13 2 3" xfId="6764"/>
    <cellStyle name="Финансовый 5 13 3" xfId="6765"/>
    <cellStyle name="Финансовый 5 13 3 2" xfId="6766"/>
    <cellStyle name="Финансовый 5 13 4" xfId="6767"/>
    <cellStyle name="Финансовый 5 13 5" xfId="6768"/>
    <cellStyle name="Финансовый 5 13 6" xfId="6769"/>
    <cellStyle name="Финансовый 5 14" xfId="6770"/>
    <cellStyle name="Финансовый 5 15" xfId="6771"/>
    <cellStyle name="Финансовый 5 15 2" xfId="6772"/>
    <cellStyle name="Финансовый 5 15 3" xfId="6773"/>
    <cellStyle name="Финансовый 5 16" xfId="6774"/>
    <cellStyle name="Финансовый 5 16 2" xfId="6775"/>
    <cellStyle name="Финансовый 5 17" xfId="6776"/>
    <cellStyle name="Финансовый 5 18" xfId="6777"/>
    <cellStyle name="Финансовый 5 19" xfId="6778"/>
    <cellStyle name="Финансовый 5 2" xfId="6779"/>
    <cellStyle name="Финансовый 5 2 2" xfId="6780"/>
    <cellStyle name="Финансовый 5 2 2 2" xfId="6781"/>
    <cellStyle name="Финансовый 5 2 2 2 2" xfId="6782"/>
    <cellStyle name="Финансовый 5 2 2 2 3" xfId="6783"/>
    <cellStyle name="Финансовый 5 2 2 3" xfId="6784"/>
    <cellStyle name="Финансовый 5 2 2 3 2" xfId="6785"/>
    <cellStyle name="Финансовый 5 2 2 4" xfId="6786"/>
    <cellStyle name="Финансовый 5 2 2 5" xfId="6787"/>
    <cellStyle name="Финансовый 5 2 2 6" xfId="6788"/>
    <cellStyle name="Финансовый 5 2 3" xfId="6789"/>
    <cellStyle name="Финансовый 5 2 3 2" xfId="6790"/>
    <cellStyle name="Финансовый 5 2 3 3" xfId="6791"/>
    <cellStyle name="Финансовый 5 2 4" xfId="6792"/>
    <cellStyle name="Финансовый 5 2 4 2" xfId="6793"/>
    <cellStyle name="Финансовый 5 2 5" xfId="6794"/>
    <cellStyle name="Финансовый 5 2 6" xfId="6795"/>
    <cellStyle name="Финансовый 5 2 7" xfId="6796"/>
    <cellStyle name="Финансовый 5 2 8" xfId="6797"/>
    <cellStyle name="Финансовый 5 20" xfId="6798"/>
    <cellStyle name="Финансовый 5 3" xfId="6799"/>
    <cellStyle name="Финансовый 5 3 2" xfId="6800"/>
    <cellStyle name="Финансовый 5 3 2 2" xfId="6801"/>
    <cellStyle name="Финансовый 5 3 2 2 2" xfId="6802"/>
    <cellStyle name="Финансовый 5 3 2 2 3" xfId="6803"/>
    <cellStyle name="Финансовый 5 3 2 3" xfId="6804"/>
    <cellStyle name="Финансовый 5 3 2 3 2" xfId="6805"/>
    <cellStyle name="Финансовый 5 3 2 4" xfId="6806"/>
    <cellStyle name="Финансовый 5 3 2 5" xfId="6807"/>
    <cellStyle name="Финансовый 5 3 2 6" xfId="6808"/>
    <cellStyle name="Финансовый 5 3 3" xfId="6809"/>
    <cellStyle name="Финансовый 5 3 4" xfId="6810"/>
    <cellStyle name="Финансовый 5 3 4 2" xfId="6811"/>
    <cellStyle name="Финансовый 5 3 4 3" xfId="6812"/>
    <cellStyle name="Финансовый 5 3 5" xfId="6813"/>
    <cellStyle name="Финансовый 5 3 5 2" xfId="6814"/>
    <cellStyle name="Финансовый 5 3 6" xfId="6815"/>
    <cellStyle name="Финансовый 5 3 7" xfId="6816"/>
    <cellStyle name="Финансовый 5 3 8" xfId="6817"/>
    <cellStyle name="Финансовый 5 4" xfId="6818"/>
    <cellStyle name="Финансовый 5 4 2" xfId="6819"/>
    <cellStyle name="Финансовый 5 4 2 2" xfId="6820"/>
    <cellStyle name="Финансовый 5 4 2 2 2" xfId="6821"/>
    <cellStyle name="Финансовый 5 4 2 2 3" xfId="6822"/>
    <cellStyle name="Финансовый 5 4 2 3" xfId="6823"/>
    <cellStyle name="Финансовый 5 4 2 3 2" xfId="6824"/>
    <cellStyle name="Финансовый 5 4 2 4" xfId="6825"/>
    <cellStyle name="Финансовый 5 4 2 5" xfId="6826"/>
    <cellStyle name="Финансовый 5 4 2 6" xfId="6827"/>
    <cellStyle name="Финансовый 5 4 3" xfId="6828"/>
    <cellStyle name="Финансовый 5 4 4" xfId="6829"/>
    <cellStyle name="Финансовый 5 4 4 2" xfId="6830"/>
    <cellStyle name="Финансовый 5 4 4 3" xfId="6831"/>
    <cellStyle name="Финансовый 5 4 5" xfId="6832"/>
    <cellStyle name="Финансовый 5 4 5 2" xfId="6833"/>
    <cellStyle name="Финансовый 5 4 6" xfId="6834"/>
    <cellStyle name="Финансовый 5 4 7" xfId="6835"/>
    <cellStyle name="Финансовый 5 4 8" xfId="6836"/>
    <cellStyle name="Финансовый 5 5" xfId="6837"/>
    <cellStyle name="Финансовый 5 5 2" xfId="6838"/>
    <cellStyle name="Финансовый 5 5 2 2" xfId="6839"/>
    <cellStyle name="Финансовый 5 5 2 2 2" xfId="6840"/>
    <cellStyle name="Финансовый 5 5 2 2 3" xfId="6841"/>
    <cellStyle name="Финансовый 5 5 2 3" xfId="6842"/>
    <cellStyle name="Финансовый 5 5 2 3 2" xfId="6843"/>
    <cellStyle name="Финансовый 5 5 2 4" xfId="6844"/>
    <cellStyle name="Финансовый 5 5 2 5" xfId="6845"/>
    <cellStyle name="Финансовый 5 5 2 6" xfId="6846"/>
    <cellStyle name="Финансовый 5 5 3" xfId="6847"/>
    <cellStyle name="Финансовый 5 5 3 2" xfId="6848"/>
    <cellStyle name="Финансовый 5 5 3 3" xfId="6849"/>
    <cellStyle name="Финансовый 5 5 4" xfId="6850"/>
    <cellStyle name="Финансовый 5 5 4 2" xfId="6851"/>
    <cellStyle name="Финансовый 5 5 5" xfId="6852"/>
    <cellStyle name="Финансовый 5 5 6" xfId="6853"/>
    <cellStyle name="Финансовый 5 5 7" xfId="6854"/>
    <cellStyle name="Финансовый 5 6" xfId="6855"/>
    <cellStyle name="Финансовый 5 6 2" xfId="6856"/>
    <cellStyle name="Финансовый 5 6 2 2" xfId="6857"/>
    <cellStyle name="Финансовый 5 6 2 2 2" xfId="6858"/>
    <cellStyle name="Финансовый 5 6 2 2 3" xfId="6859"/>
    <cellStyle name="Финансовый 5 6 2 3" xfId="6860"/>
    <cellStyle name="Финансовый 5 6 2 3 2" xfId="6861"/>
    <cellStyle name="Финансовый 5 6 2 4" xfId="6862"/>
    <cellStyle name="Финансовый 5 6 2 5" xfId="6863"/>
    <cellStyle name="Финансовый 5 6 2 6" xfId="6864"/>
    <cellStyle name="Финансовый 5 6 3" xfId="6865"/>
    <cellStyle name="Финансовый 5 6 3 2" xfId="6866"/>
    <cellStyle name="Финансовый 5 6 3 3" xfId="6867"/>
    <cellStyle name="Финансовый 5 6 4" xfId="6868"/>
    <cellStyle name="Финансовый 5 6 4 2" xfId="6869"/>
    <cellStyle name="Финансовый 5 6 5" xfId="6870"/>
    <cellStyle name="Финансовый 5 6 6" xfId="6871"/>
    <cellStyle name="Финансовый 5 6 7" xfId="6872"/>
    <cellStyle name="Финансовый 5 7" xfId="6873"/>
    <cellStyle name="Финансовый 5 7 2" xfId="6874"/>
    <cellStyle name="Финансовый 5 7 2 2" xfId="6875"/>
    <cellStyle name="Финансовый 5 7 2 2 2" xfId="6876"/>
    <cellStyle name="Финансовый 5 7 2 2 3" xfId="6877"/>
    <cellStyle name="Финансовый 5 7 2 3" xfId="6878"/>
    <cellStyle name="Финансовый 5 7 2 3 2" xfId="6879"/>
    <cellStyle name="Финансовый 5 7 2 4" xfId="6880"/>
    <cellStyle name="Финансовый 5 7 2 5" xfId="6881"/>
    <cellStyle name="Финансовый 5 7 2 6" xfId="6882"/>
    <cellStyle name="Финансовый 5 7 3" xfId="6883"/>
    <cellStyle name="Финансовый 5 7 3 2" xfId="6884"/>
    <cellStyle name="Финансовый 5 7 3 3" xfId="6885"/>
    <cellStyle name="Финансовый 5 7 4" xfId="6886"/>
    <cellStyle name="Финансовый 5 7 4 2" xfId="6887"/>
    <cellStyle name="Финансовый 5 7 5" xfId="6888"/>
    <cellStyle name="Финансовый 5 7 6" xfId="6889"/>
    <cellStyle name="Финансовый 5 7 7" xfId="6890"/>
    <cellStyle name="Финансовый 5 8" xfId="6891"/>
    <cellStyle name="Финансовый 5 8 2" xfId="6892"/>
    <cellStyle name="Финансовый 5 8 2 2" xfId="6893"/>
    <cellStyle name="Финансовый 5 8 2 3" xfId="6894"/>
    <cellStyle name="Финансовый 5 8 3" xfId="6895"/>
    <cellStyle name="Финансовый 5 8 3 2" xfId="6896"/>
    <cellStyle name="Финансовый 5 8 4" xfId="6897"/>
    <cellStyle name="Финансовый 5 8 5" xfId="6898"/>
    <cellStyle name="Финансовый 5 8 6" xfId="6899"/>
    <cellStyle name="Финансовый 5 9" xfId="6900"/>
    <cellStyle name="Финансовый 5 9 2" xfId="6901"/>
    <cellStyle name="Финансовый 5 9 2 2" xfId="6902"/>
    <cellStyle name="Финансовый 5 9 2 3" xfId="6903"/>
    <cellStyle name="Финансовый 5 9 3" xfId="6904"/>
    <cellStyle name="Финансовый 5 9 3 2" xfId="6905"/>
    <cellStyle name="Финансовый 5 9 4" xfId="6906"/>
    <cellStyle name="Финансовый 5 9 5" xfId="6907"/>
    <cellStyle name="Финансовый 5 9 6" xfId="6908"/>
    <cellStyle name="Финансовый 50" xfId="6909"/>
    <cellStyle name="Финансовый 50 2" xfId="6910"/>
    <cellStyle name="Финансовый 50 3" xfId="6911"/>
    <cellStyle name="Финансовый 51" xfId="6912"/>
    <cellStyle name="Финансовый 51 2" xfId="6913"/>
    <cellStyle name="Финансовый 51 3" xfId="6914"/>
    <cellStyle name="Финансовый 52" xfId="6915"/>
    <cellStyle name="Финансовый 52 2" xfId="6916"/>
    <cellStyle name="Финансовый 52 3" xfId="6917"/>
    <cellStyle name="Финансовый 53" xfId="6918"/>
    <cellStyle name="Финансовый 53 2" xfId="6919"/>
    <cellStyle name="Финансовый 53 3" xfId="6920"/>
    <cellStyle name="Финансовый 54" xfId="6921"/>
    <cellStyle name="Финансовый 54 2" xfId="6922"/>
    <cellStyle name="Финансовый 54 3" xfId="6923"/>
    <cellStyle name="Финансовый 55" xfId="6924"/>
    <cellStyle name="Финансовый 55 2" xfId="6925"/>
    <cellStyle name="Финансовый 55 3" xfId="6926"/>
    <cellStyle name="Финансовый 56" xfId="6927"/>
    <cellStyle name="Финансовый 56 2" xfId="6928"/>
    <cellStyle name="Финансовый 56 3" xfId="6929"/>
    <cellStyle name="Финансовый 57" xfId="6930"/>
    <cellStyle name="Финансовый 57 2" xfId="6931"/>
    <cellStyle name="Финансовый 57 3" xfId="6932"/>
    <cellStyle name="Финансовый 58" xfId="6933"/>
    <cellStyle name="Финансовый 58 2" xfId="6934"/>
    <cellStyle name="Финансовый 58 3" xfId="6935"/>
    <cellStyle name="Финансовый 59" xfId="6936"/>
    <cellStyle name="Финансовый 59 2" xfId="6937"/>
    <cellStyle name="Финансовый 59 3" xfId="6938"/>
    <cellStyle name="Финансовый 6" xfId="6939"/>
    <cellStyle name="Финансовый 6 2" xfId="6940"/>
    <cellStyle name="Финансовый 6 2 2" xfId="6941"/>
    <cellStyle name="Финансовый 6 2 2 2" xfId="6942"/>
    <cellStyle name="Финансовый 6 2 2 3" xfId="6943"/>
    <cellStyle name="Финансовый 6 2 2 4" xfId="6944"/>
    <cellStyle name="Финансовый 6 2 2 5" xfId="6945"/>
    <cellStyle name="Финансовый 6 2 3" xfId="6946"/>
    <cellStyle name="Финансовый 6 2 4" xfId="6947"/>
    <cellStyle name="Финансовый 6 2 5" xfId="6948"/>
    <cellStyle name="Финансовый 6 2 6" xfId="6949"/>
    <cellStyle name="Финансовый 6 3" xfId="6950"/>
    <cellStyle name="Финансовый 6 3 2" xfId="6951"/>
    <cellStyle name="Финансовый 6 3 3" xfId="6952"/>
    <cellStyle name="Финансовый 6 3 4" xfId="6953"/>
    <cellStyle name="Финансовый 6 3 5" xfId="6954"/>
    <cellStyle name="Финансовый 6 4" xfId="6955"/>
    <cellStyle name="Финансовый 6 5" xfId="6956"/>
    <cellStyle name="Финансовый 6 6" xfId="6957"/>
    <cellStyle name="Финансовый 6 7" xfId="6958"/>
    <cellStyle name="Финансовый 60" xfId="6959"/>
    <cellStyle name="Финансовый 60 2" xfId="6960"/>
    <cellStyle name="Финансовый 60 3" xfId="6961"/>
    <cellStyle name="Финансовый 61" xfId="6962"/>
    <cellStyle name="Финансовый 61 2" xfId="6963"/>
    <cellStyle name="Финансовый 61 3" xfId="6964"/>
    <cellStyle name="Финансовый 62" xfId="6965"/>
    <cellStyle name="Финансовый 62 2" xfId="6966"/>
    <cellStyle name="Финансовый 62 3" xfId="6967"/>
    <cellStyle name="Финансовый 63" xfId="6968"/>
    <cellStyle name="Финансовый 63 2" xfId="6969"/>
    <cellStyle name="Финансовый 63 3" xfId="6970"/>
    <cellStyle name="Финансовый 64" xfId="6971"/>
    <cellStyle name="Финансовый 64 2" xfId="6972"/>
    <cellStyle name="Финансовый 64 3" xfId="6973"/>
    <cellStyle name="Финансовый 65" xfId="6974"/>
    <cellStyle name="Финансовый 65 2" xfId="6975"/>
    <cellStyle name="Финансовый 65 3" xfId="6976"/>
    <cellStyle name="Финансовый 66" xfId="6977"/>
    <cellStyle name="Финансовый 66 2" xfId="6978"/>
    <cellStyle name="Финансовый 66 3" xfId="6979"/>
    <cellStyle name="Финансовый 67" xfId="6980"/>
    <cellStyle name="Финансовый 67 2" xfId="6981"/>
    <cellStyle name="Финансовый 67 3" xfId="6982"/>
    <cellStyle name="Финансовый 68" xfId="6983"/>
    <cellStyle name="Финансовый 68 2" xfId="6984"/>
    <cellStyle name="Финансовый 68 3" xfId="6985"/>
    <cellStyle name="Финансовый 69" xfId="6986"/>
    <cellStyle name="Финансовый 69 2" xfId="6987"/>
    <cellStyle name="Финансовый 69 3" xfId="6988"/>
    <cellStyle name="Финансовый 7" xfId="6989"/>
    <cellStyle name="Финансовый 7 2" xfId="6990"/>
    <cellStyle name="Финансовый 7 2 2" xfId="6991"/>
    <cellStyle name="Финансовый 7 2 2 2" xfId="6992"/>
    <cellStyle name="Финансовый 7 2 2 3" xfId="6993"/>
    <cellStyle name="Финансовый 7 2 3" xfId="6994"/>
    <cellStyle name="Финансовый 7 2 3 2" xfId="6995"/>
    <cellStyle name="Финансовый 7 2 4" xfId="6996"/>
    <cellStyle name="Финансовый 7 2 5" xfId="6997"/>
    <cellStyle name="Финансовый 7 2 6" xfId="6998"/>
    <cellStyle name="Финансовый 7 2 7" xfId="6999"/>
    <cellStyle name="Финансовый 7 3" xfId="7000"/>
    <cellStyle name="Финансовый 7 3 2" xfId="7001"/>
    <cellStyle name="Финансовый 7 3 3" xfId="7002"/>
    <cellStyle name="Финансовый 7 3 4" xfId="7003"/>
    <cellStyle name="Финансовый 7 4" xfId="7004"/>
    <cellStyle name="Финансовый 7 4 2" xfId="7005"/>
    <cellStyle name="Финансовый 7 5" xfId="7006"/>
    <cellStyle name="Финансовый 7 6" xfId="7007"/>
    <cellStyle name="Финансовый 7 7" xfId="7008"/>
    <cellStyle name="Финансовый 7 8" xfId="7009"/>
    <cellStyle name="Финансовый 70" xfId="7010"/>
    <cellStyle name="Финансовый 70 2" xfId="7011"/>
    <cellStyle name="Финансовый 70 3" xfId="7012"/>
    <cellStyle name="Финансовый 71" xfId="7013"/>
    <cellStyle name="Финансовый 71 2" xfId="7014"/>
    <cellStyle name="Финансовый 71 3" xfId="7015"/>
    <cellStyle name="Финансовый 72" xfId="7016"/>
    <cellStyle name="Финансовый 72 2" xfId="7017"/>
    <cellStyle name="Финансовый 72 3" xfId="7018"/>
    <cellStyle name="Финансовый 73" xfId="7019"/>
    <cellStyle name="Финансовый 73 2" xfId="7020"/>
    <cellStyle name="Финансовый 73 3" xfId="7021"/>
    <cellStyle name="Финансовый 74" xfId="7022"/>
    <cellStyle name="Финансовый 74 2" xfId="7023"/>
    <cellStyle name="Финансовый 74 3" xfId="7024"/>
    <cellStyle name="Финансовый 75" xfId="7025"/>
    <cellStyle name="Финансовый 75 2" xfId="7026"/>
    <cellStyle name="Финансовый 75 3" xfId="7027"/>
    <cellStyle name="Финансовый 76" xfId="7028"/>
    <cellStyle name="Финансовый 76 2" xfId="7029"/>
    <cellStyle name="Финансовый 76 3" xfId="7030"/>
    <cellStyle name="Финансовый 77" xfId="7031"/>
    <cellStyle name="Финансовый 77 2" xfId="7032"/>
    <cellStyle name="Финансовый 77 3" xfId="7033"/>
    <cellStyle name="Финансовый 78" xfId="7034"/>
    <cellStyle name="Финансовый 78 2" xfId="7035"/>
    <cellStyle name="Финансовый 78 3" xfId="7036"/>
    <cellStyle name="Финансовый 79" xfId="7037"/>
    <cellStyle name="Финансовый 79 2" xfId="7038"/>
    <cellStyle name="Финансовый 79 3" xfId="7039"/>
    <cellStyle name="Финансовый 8" xfId="7040"/>
    <cellStyle name="Финансовый 8 2" xfId="7041"/>
    <cellStyle name="Финансовый 8 2 2" xfId="7042"/>
    <cellStyle name="Финансовый 8 2 2 2" xfId="7043"/>
    <cellStyle name="Финансовый 8 2 2 3" xfId="7044"/>
    <cellStyle name="Финансовый 8 2 3" xfId="7045"/>
    <cellStyle name="Финансовый 8 2 3 2" xfId="7046"/>
    <cellStyle name="Финансовый 8 2 4" xfId="7047"/>
    <cellStyle name="Финансовый 8 2 5" xfId="7048"/>
    <cellStyle name="Финансовый 8 2 6" xfId="7049"/>
    <cellStyle name="Финансовый 8 3" xfId="7050"/>
    <cellStyle name="Финансовый 8 3 2" xfId="7051"/>
    <cellStyle name="Финансовый 8 3 3" xfId="7052"/>
    <cellStyle name="Финансовый 8 4" xfId="7053"/>
    <cellStyle name="Финансовый 8 4 2" xfId="7054"/>
    <cellStyle name="Финансовый 8 5" xfId="7055"/>
    <cellStyle name="Финансовый 8 6" xfId="7056"/>
    <cellStyle name="Финансовый 8 7" xfId="7057"/>
    <cellStyle name="Финансовый 8 8" xfId="7058"/>
    <cellStyle name="Финансовый 80" xfId="7059"/>
    <cellStyle name="Финансовый 80 2" xfId="7060"/>
    <cellStyle name="Финансовый 80 3" xfId="7061"/>
    <cellStyle name="Финансовый 81" xfId="7062"/>
    <cellStyle name="Финансовый 81 2" xfId="7063"/>
    <cellStyle name="Финансовый 81 3" xfId="7064"/>
    <cellStyle name="Финансовый 82" xfId="7065"/>
    <cellStyle name="Финансовый 82 2" xfId="7066"/>
    <cellStyle name="Финансовый 82 3" xfId="7067"/>
    <cellStyle name="Финансовый 83" xfId="7068"/>
    <cellStyle name="Финансовый 83 2" xfId="7069"/>
    <cellStyle name="Финансовый 83 3" xfId="7070"/>
    <cellStyle name="Финансовый 84" xfId="7071"/>
    <cellStyle name="Финансовый 84 2" xfId="7072"/>
    <cellStyle name="Финансовый 84 3" xfId="7073"/>
    <cellStyle name="Финансовый 85" xfId="7074"/>
    <cellStyle name="Финансовый 85 2" xfId="7075"/>
    <cellStyle name="Финансовый 85 3" xfId="7076"/>
    <cellStyle name="Финансовый 86" xfId="7077"/>
    <cellStyle name="Финансовый 86 2" xfId="7078"/>
    <cellStyle name="Финансовый 86 3" xfId="7079"/>
    <cellStyle name="Финансовый 87" xfId="7080"/>
    <cellStyle name="Финансовый 87 2" xfId="7081"/>
    <cellStyle name="Финансовый 87 3" xfId="7082"/>
    <cellStyle name="Финансовый 88" xfId="7083"/>
    <cellStyle name="Финансовый 88 2" xfId="7084"/>
    <cellStyle name="Финансовый 88 3" xfId="7085"/>
    <cellStyle name="Финансовый 89" xfId="7086"/>
    <cellStyle name="Финансовый 89 2" xfId="7087"/>
    <cellStyle name="Финансовый 89 3" xfId="7088"/>
    <cellStyle name="Финансовый 9" xfId="7089"/>
    <cellStyle name="Финансовый 9 2" xfId="7090"/>
    <cellStyle name="Финансовый 9 2 2" xfId="7091"/>
    <cellStyle name="Финансовый 9 2 2 2" xfId="7092"/>
    <cellStyle name="Финансовый 9 2 2 3" xfId="7093"/>
    <cellStyle name="Финансовый 9 2 3" xfId="7094"/>
    <cellStyle name="Финансовый 9 2 3 2" xfId="7095"/>
    <cellStyle name="Финансовый 9 2 4" xfId="7096"/>
    <cellStyle name="Финансовый 9 2 5" xfId="7097"/>
    <cellStyle name="Финансовый 9 2 6" xfId="7098"/>
    <cellStyle name="Финансовый 9 3" xfId="7099"/>
    <cellStyle name="Финансовый 9 3 2" xfId="7100"/>
    <cellStyle name="Финансовый 9 3 3" xfId="7101"/>
    <cellStyle name="Финансовый 9 4" xfId="7102"/>
    <cellStyle name="Финансовый 9 4 2" xfId="7103"/>
    <cellStyle name="Финансовый 9 5" xfId="7104"/>
    <cellStyle name="Финансовый 9 6" xfId="7105"/>
    <cellStyle name="Финансовый 9 7" xfId="7106"/>
    <cellStyle name="Финансовый 9 8" xfId="7107"/>
    <cellStyle name="Финансовый 90" xfId="7108"/>
    <cellStyle name="Финансовый 90 2" xfId="7109"/>
    <cellStyle name="Финансовый 90 3" xfId="7110"/>
    <cellStyle name="Финансовый 91" xfId="7111"/>
    <cellStyle name="Финансовый 91 2" xfId="7112"/>
    <cellStyle name="Финансовый 91 3" xfId="7113"/>
    <cellStyle name="Финансовый 92" xfId="7114"/>
    <cellStyle name="Финансовый 92 2" xfId="7115"/>
    <cellStyle name="Финансовый 92 3" xfId="7116"/>
    <cellStyle name="Финансовый 93" xfId="7117"/>
    <cellStyle name="Финансовый 93 2" xfId="7118"/>
    <cellStyle name="Финансовый 93 3" xfId="7119"/>
    <cellStyle name="Финансовый 94" xfId="7120"/>
    <cellStyle name="Финансовый 94 2" xfId="7121"/>
    <cellStyle name="Финансовый 94 3" xfId="7122"/>
    <cellStyle name="Финансовый 95" xfId="7123"/>
    <cellStyle name="Финансовый 95 2" xfId="7124"/>
    <cellStyle name="Финансовый 95 3" xfId="7125"/>
    <cellStyle name="Финансовый 96" xfId="7126"/>
    <cellStyle name="Финансовый 96 2" xfId="7127"/>
    <cellStyle name="Финансовый 96 3" xfId="7128"/>
    <cellStyle name="Финансовый 97" xfId="7129"/>
    <cellStyle name="Финансовый 97 2" xfId="7130"/>
    <cellStyle name="Финансовый 97 3" xfId="7131"/>
    <cellStyle name="Финансовый 98" xfId="7132"/>
    <cellStyle name="Финансовый 98 2" xfId="7133"/>
    <cellStyle name="Финансовый 98 3" xfId="7134"/>
    <cellStyle name="Финансовый 99" xfId="7135"/>
    <cellStyle name="Финансовый 99 2" xfId="7136"/>
    <cellStyle name="Финансовый 99 3" xfId="7137"/>
    <cellStyle name="Формула" xfId="7138"/>
    <cellStyle name="Формула 2" xfId="7139"/>
    <cellStyle name="Формула 2 2" xfId="7140"/>
    <cellStyle name="Формула 3" xfId="7141"/>
    <cellStyle name="Формула 3 2" xfId="7142"/>
    <cellStyle name="Формула 4" xfId="7143"/>
    <cellStyle name="Формула 5" xfId="7144"/>
    <cellStyle name="Формула_5" xfId="7145"/>
    <cellStyle name="ФормулаВБ" xfId="7146"/>
    <cellStyle name="ФормулаВБ 2" xfId="7147"/>
    <cellStyle name="ФормулаВБ 2 2" xfId="7148"/>
    <cellStyle name="ФормулаВБ 3" xfId="7149"/>
    <cellStyle name="ФормулаВБ 4" xfId="7150"/>
    <cellStyle name="ФормулаНаКонтроль" xfId="7151"/>
    <cellStyle name="ФормулаНаКонтроль 2" xfId="7152"/>
    <cellStyle name="ФормулаНаКонтроль 2 2" xfId="7153"/>
    <cellStyle name="ФормулаНаКонтроль 3" xfId="7154"/>
    <cellStyle name="ФормулаНаКонтроль 4" xfId="7155"/>
    <cellStyle name="ФормулаНаКонтроль_GRES.2007.5" xfId="7156"/>
    <cellStyle name="Хвост" xfId="7157"/>
    <cellStyle name="Хороший 10" xfId="7158"/>
    <cellStyle name="Хороший 11" xfId="7159"/>
    <cellStyle name="Хороший 12" xfId="7160"/>
    <cellStyle name="Хороший 13" xfId="7161"/>
    <cellStyle name="Хороший 14" xfId="7162"/>
    <cellStyle name="Хороший 15" xfId="7163"/>
    <cellStyle name="Хороший 16" xfId="7164"/>
    <cellStyle name="Хороший 2" xfId="7165"/>
    <cellStyle name="Хороший 2 10" xfId="7166"/>
    <cellStyle name="Хороший 2 11" xfId="7167"/>
    <cellStyle name="Хороший 2 12" xfId="7168"/>
    <cellStyle name="Хороший 2 13" xfId="7169"/>
    <cellStyle name="Хороший 2 2" xfId="7170"/>
    <cellStyle name="Хороший 2 2 2" xfId="7171"/>
    <cellStyle name="Хороший 2 3" xfId="7172"/>
    <cellStyle name="Хороший 2 3 2" xfId="7173"/>
    <cellStyle name="Хороший 2 4" xfId="7174"/>
    <cellStyle name="Хороший 2 4 2" xfId="7175"/>
    <cellStyle name="Хороший 2 5" xfId="7176"/>
    <cellStyle name="Хороший 2 5 2" xfId="7177"/>
    <cellStyle name="Хороший 2 6" xfId="7178"/>
    <cellStyle name="Хороший 2 6 2" xfId="7179"/>
    <cellStyle name="Хороший 2 7" xfId="7180"/>
    <cellStyle name="Хороший 2 8" xfId="7181"/>
    <cellStyle name="Хороший 2 9" xfId="7182"/>
    <cellStyle name="Хороший 3" xfId="7183"/>
    <cellStyle name="Хороший 4" xfId="7184"/>
    <cellStyle name="Хороший 5" xfId="7185"/>
    <cellStyle name="Хороший 6" xfId="7186"/>
    <cellStyle name="Хороший 7" xfId="7187"/>
    <cellStyle name="Хороший 8" xfId="7188"/>
    <cellStyle name="Хороший 9" xfId="7189"/>
    <cellStyle name="Цифры по центру с десятыми" xfId="7190"/>
    <cellStyle name="Числовой" xfId="7191"/>
    <cellStyle name="Џђћ–…ќ’ќ›‰" xfId="7192"/>
    <cellStyle name="Џђћ–…ќ’ќ›‰ 2" xfId="7193"/>
    <cellStyle name="Шапка таблицы" xfId="7194"/>
    <cellStyle name="Шапка таблицы 2" xfId="7195"/>
    <cellStyle name="Шапка таблицы 3" xfId="7196"/>
    <cellStyle name="Экспертиза" xfId="7197"/>
    <cellStyle name="㼿㼿" xfId="7198"/>
    <cellStyle name="㼿㼿?" xfId="7199"/>
    <cellStyle name="㼿㼿_11.10.11 К дог.Очистные Сырзавод ПС Борисоглеб" xfId="7200"/>
    <cellStyle name="㼿㼿㼿" xfId="7201"/>
    <cellStyle name="㼿㼿㼿?" xfId="7202"/>
    <cellStyle name="㼿㼿㼿_Приложения_3" xfId="7203"/>
    <cellStyle name="㼿㼿㼿㼿" xfId="7204"/>
    <cellStyle name="㼿㼿㼿㼿?" xfId="7205"/>
    <cellStyle name="㼿㼿㼿㼿_Приложения" xfId="7206"/>
    <cellStyle name="㼿㼿㼿㼿㼿" xfId="7207"/>
    <cellStyle name="㼿㼿㼿㼿㼿?" xfId="7208"/>
    <cellStyle name="㼿㼿㼿㼿㼿_11.10.11 К дог.Очистные Сырзавод ПС Борисоглеб" xfId="7209"/>
    <cellStyle name="㼿㼿㼿㼿㼿㼿?" xfId="7210"/>
    <cellStyle name="㼿㼿㼿㼿㼿㼿? 2" xfId="7211"/>
    <cellStyle name="㼿㼿㼿㼿㼿㼿? 2 2" xfId="7212"/>
    <cellStyle name="㼿㼿㼿㼿㼿㼿? 2 3" xfId="7213"/>
    <cellStyle name="㼿㼿㼿㼿㼿㼿? 2 4" xfId="7214"/>
    <cellStyle name="㼿㼿㼿㼿㼿㼿? 2 5" xfId="7215"/>
    <cellStyle name="㼿㼿㼿㼿㼿㼿? 2 6" xfId="7216"/>
    <cellStyle name="㼿㼿㼿㼿㼿㼿? 3" xfId="7217"/>
    <cellStyle name="㼿㼿㼿㼿㼿㼿? 3 2" xfId="7218"/>
    <cellStyle name="㼿㼿㼿㼿㼿㼿? 3 3" xfId="7219"/>
    <cellStyle name="㼿㼿㼿㼿㼿㼿? 3 4" xfId="7220"/>
    <cellStyle name="㼿㼿㼿㼿㼿㼿? 3 5" xfId="7221"/>
    <cellStyle name="㼿㼿㼿㼿㼿㼿? 3 6" xfId="7222"/>
    <cellStyle name="㼿㼿㼿㼿㼿㼿? 4" xfId="7223"/>
    <cellStyle name="㼿㼿㼿㼿㼿㼿? 5" xfId="7224"/>
    <cellStyle name="㼿㼿㼿㼿㼿㼿? 6" xfId="7225"/>
    <cellStyle name="㼿㼿㼿㼿㼿㼿? 7" xfId="7226"/>
    <cellStyle name="㼿㼿㼿㼿㼿㼿? 8" xfId="7227"/>
    <cellStyle name="㼿㼿㼿㼿㼿㼿㼿㼿" xfId="7228"/>
    <cellStyle name="㼿㼿㼿㼿㼿㼿㼿㼿㼿" xfId="7229"/>
    <cellStyle name="㼿㼿㼿㼿㼿㼿㼿㼿㼿㼿" xfId="723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rfenovms/AppData/Local/Microsoft/Windows/Temporary%20Internet%20Files/Content.IE5/XQ1XVJXR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karev.sg/AppData/Local/Microsoft/Windows/Temporary%20Internet%20Files/Content.Outlook/RB9WUW6J/&#1055;&#1088;&#1080;&#1083;&#1086;&#1078;&#1077;&#1085;&#1080;&#1077;%2026%20&#1089;%20&#1056;&#1069;&#1057;/&#1041;&#1088;&#1103;&#1085;&#1089;&#1082;%20&#1055;&#1088;&#1080;&#1083;&#1086;&#1078;&#1077;&#1085;&#1080;&#1077;%2026%20&#1089;%20&#1088;&#1072;&#1079;&#1073;&#1080;&#1074;&#1082;&#1086;&#1081;%20&#1087;&#1086;%20&#1056;&#1069;&#1057;%20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rfenovms/AppData/Local/Microsoft/Windows/Temporary%20Internet%20Files/Content.IE5/XQ1XVJXR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KHMA~1/AppData/Local/Temp/&#1045;&#1076;&#1080;&#1085;&#1099;&#1077;%20&#1089;&#1090;&#1072;&#1074;&#1082;&#1080;_19.04.202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KACH~1/AppData/Local/Temp/&#1045;&#1076;&#1080;&#1085;&#1099;&#1077;%20&#1089;&#1090;&#1072;&#1074;&#1082;&#1080;_30.09.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Приложение 26"/>
      <sheetName val="Списки"/>
    </sheetNames>
    <sheetDataSet>
      <sheetData sheetId="0"/>
      <sheetData sheetId="1"/>
      <sheetData sheetId="2">
        <row r="4">
          <cell r="D4" t="str">
            <v>Белгородэнерго_Белгородские электрические сети</v>
          </cell>
        </row>
        <row r="5">
          <cell r="D5" t="str">
            <v>Белгородэнерго_Старооскольские электрические сети</v>
          </cell>
        </row>
        <row r="6">
          <cell r="D6" t="str">
            <v>Белгородэнерго_Белгородский РЭС</v>
          </cell>
        </row>
        <row r="7">
          <cell r="D7" t="str">
            <v>Белгородэнерго_Губкинский РЭС</v>
          </cell>
        </row>
        <row r="8">
          <cell r="D8" t="str">
            <v>Белгородэнерго_Шебекинский РЭС</v>
          </cell>
        </row>
        <row r="9">
          <cell r="D9" t="str">
            <v>Белгородэнерго_Валуйский РЭС</v>
          </cell>
        </row>
        <row r="10">
          <cell r="D10" t="str">
            <v>Белгородэнерго_Алексеевский РЭС</v>
          </cell>
        </row>
        <row r="11">
          <cell r="D11" t="str">
            <v>Белгородэнерго_Яковлевский РЭС</v>
          </cell>
        </row>
        <row r="12">
          <cell r="D12" t="str">
            <v>Белгородэнерго_Новооскольский РЭС</v>
          </cell>
        </row>
        <row r="13">
          <cell r="D13" t="str">
            <v>Белгородэнерго_Корочанский РЭС</v>
          </cell>
        </row>
        <row r="14">
          <cell r="D14" t="str">
            <v>Белгородэнерго_Красногвардейский РЭС</v>
          </cell>
        </row>
        <row r="15">
          <cell r="D15" t="str">
            <v>Белгородэнерго_Прохоровский РЭС</v>
          </cell>
        </row>
        <row r="16">
          <cell r="D16" t="str">
            <v>Белгородэнерго_Ракитянский РЭС</v>
          </cell>
        </row>
        <row r="17">
          <cell r="D17" t="str">
            <v>Белгородэнерго_Волоконовский РЭС</v>
          </cell>
        </row>
        <row r="18">
          <cell r="D18" t="str">
            <v>Белгородэнерго_Чернянский РЭС</v>
          </cell>
        </row>
        <row r="19">
          <cell r="D19" t="str">
            <v>Белгородэнерго_Грайворонский РЭС</v>
          </cell>
        </row>
        <row r="20">
          <cell r="D20" t="str">
            <v>Белгородэнерго_Ивнянский РЭС</v>
          </cell>
        </row>
        <row r="21">
          <cell r="D21" t="str">
            <v>Белгородэнерго_Ровеньской РЭС</v>
          </cell>
        </row>
        <row r="22">
          <cell r="D22" t="str">
            <v>Белгородэнерго_Вейделевский РЭС</v>
          </cell>
        </row>
        <row r="23">
          <cell r="D23" t="str">
            <v>Белгородэнерго_Борисовский РЭС</v>
          </cell>
        </row>
        <row r="24">
          <cell r="D24" t="str">
            <v>Белгородэнерго_Краснояружский РЭС</v>
          </cell>
        </row>
        <row r="25">
          <cell r="D25" t="str">
            <v>Белгородэнерго_Красненский РЭС</v>
          </cell>
        </row>
        <row r="26">
          <cell r="D26" t="str">
            <v>Брянскэнерго_Клинцовский РЭС</v>
          </cell>
        </row>
        <row r="27">
          <cell r="D27" t="str">
            <v>Брянскэнерго_Брянский РЭС</v>
          </cell>
        </row>
        <row r="28">
          <cell r="D28" t="str">
            <v>Брянскэнерго_Дятьковский РЭС</v>
          </cell>
        </row>
        <row r="29">
          <cell r="D29" t="str">
            <v>Брянскэнерго_Унечский РЭС</v>
          </cell>
        </row>
        <row r="30">
          <cell r="D30" t="str">
            <v>Брянскэнерго_Жуковский РЭС</v>
          </cell>
        </row>
        <row r="31">
          <cell r="D31" t="str">
            <v>Брянскэнерго_Стародубский РЭС</v>
          </cell>
        </row>
        <row r="32">
          <cell r="D32" t="str">
            <v>Брянскэнерго_Мглинский РЭС</v>
          </cell>
        </row>
        <row r="33">
          <cell r="D33" t="str">
            <v>Брянскэнерго_Суражский РЭС</v>
          </cell>
        </row>
        <row r="34">
          <cell r="D34" t="str">
            <v>Брянскэнерго_Новозыбковский РЭС</v>
          </cell>
        </row>
        <row r="35">
          <cell r="D35" t="str">
            <v>Брянскэнерго_Клетнянский РЭС</v>
          </cell>
        </row>
        <row r="36">
          <cell r="D36" t="str">
            <v>Брянскэнерго_Дубровский РЭС</v>
          </cell>
        </row>
        <row r="37">
          <cell r="D37" t="str">
            <v>Брянскэнерго_Выгоничский РЭС</v>
          </cell>
        </row>
        <row r="38">
          <cell r="D38" t="str">
            <v>Брянскэнерго_Рогнединский РЭС</v>
          </cell>
        </row>
        <row r="39">
          <cell r="D39" t="str">
            <v>Брянскэнерго_Жирятинский РЭС</v>
          </cell>
        </row>
        <row r="40">
          <cell r="D40" t="str">
            <v>Брянскэнерго_Брасовский РЭС</v>
          </cell>
        </row>
        <row r="41">
          <cell r="D41" t="str">
            <v>Брянскэнерго_Злынковский РЭС</v>
          </cell>
        </row>
        <row r="42">
          <cell r="D42" t="str">
            <v>Брянскэнерго_Карачевский РЭС</v>
          </cell>
        </row>
        <row r="43">
          <cell r="D43" t="str">
            <v>Брянскэнерго_Навлинский РЭС</v>
          </cell>
        </row>
        <row r="44">
          <cell r="D44" t="str">
            <v>Брянскэнерго_Севский РЭС</v>
          </cell>
        </row>
        <row r="45">
          <cell r="D45" t="str">
            <v>Брянскэнерго_Суземский РЭС</v>
          </cell>
        </row>
        <row r="46">
          <cell r="D46" t="str">
            <v>Брянскэнерго_Комаричский РЭС</v>
          </cell>
        </row>
        <row r="47">
          <cell r="D47" t="str">
            <v>Брянскэнерго_Климовский РЭС</v>
          </cell>
        </row>
        <row r="48">
          <cell r="D48" t="str">
            <v>Брянскэнерго_Красногорский РЭС</v>
          </cell>
        </row>
        <row r="49">
          <cell r="D49" t="str">
            <v>Брянскэнерго_Гордеевский РЭС</v>
          </cell>
        </row>
        <row r="50">
          <cell r="D50" t="str">
            <v>Брянскэнерго_Почепский РЭС</v>
          </cell>
        </row>
        <row r="51">
          <cell r="D51" t="str">
            <v>Брянскэнерго_Погарский РЭС</v>
          </cell>
        </row>
        <row r="52">
          <cell r="D52" t="str">
            <v>Брянскэнерго_Трубчевский РЭС</v>
          </cell>
        </row>
        <row r="53">
          <cell r="D53" t="str">
            <v>Воронежэнерго_Воронежский РЭС</v>
          </cell>
        </row>
        <row r="54">
          <cell r="D54" t="str">
            <v>Воронежэнерго_Рамонский РЭС</v>
          </cell>
        </row>
        <row r="55">
          <cell r="D55" t="str">
            <v>Воронежэнерго_Новоусманский РЭС</v>
          </cell>
        </row>
        <row r="56">
          <cell r="D56" t="str">
            <v>Воронежэнерго_Панинский РЭС</v>
          </cell>
        </row>
        <row r="57">
          <cell r="D57" t="str">
            <v>Воронежэнерго_Семилукский РЭС</v>
          </cell>
        </row>
        <row r="58">
          <cell r="D58" t="str">
            <v>Воронежэнерго_Каширский РЭС</v>
          </cell>
        </row>
        <row r="59">
          <cell r="D59" t="str">
            <v>Воронежэнерго_Верхнехавский РЭС</v>
          </cell>
        </row>
        <row r="60">
          <cell r="D60" t="str">
            <v>Воронежэнерго_Хохольский РЭС</v>
          </cell>
        </row>
        <row r="61">
          <cell r="D61" t="str">
            <v>Воронежэнерго_Нижнедевицкий РЭС</v>
          </cell>
        </row>
        <row r="62">
          <cell r="D62" t="str">
            <v>Воронежэнерго_Репьевский РЭС</v>
          </cell>
        </row>
        <row r="63">
          <cell r="D63" t="str">
            <v>Воронежэнерго_Аннинский РЭС</v>
          </cell>
        </row>
        <row r="64">
          <cell r="D64" t="str">
            <v xml:space="preserve">Воронежэнерго_Борисоглебский ВрЭ РЭС </v>
          </cell>
        </row>
        <row r="65">
          <cell r="D65" t="str">
            <v>Воронежэнерго_Грибановский РЭС</v>
          </cell>
        </row>
        <row r="66">
          <cell r="D66" t="str">
            <v>Воронежэнерго_Новохоперский РЭС</v>
          </cell>
        </row>
        <row r="67">
          <cell r="D67" t="str">
            <v>Воронежэнерго_Поворинский РЭС</v>
          </cell>
        </row>
        <row r="68">
          <cell r="D68" t="str">
            <v>Воронежэнерго_Таловский РЭС</v>
          </cell>
        </row>
        <row r="69">
          <cell r="D69" t="str">
            <v>Воронежэнерго_Терновский РЭС</v>
          </cell>
        </row>
        <row r="70">
          <cell r="D70" t="str">
            <v>Воронежэнерго_Эртильский РЭС</v>
          </cell>
        </row>
        <row r="71">
          <cell r="D71" t="str">
            <v>Воронежэнерго_Бобровский РЭС</v>
          </cell>
        </row>
        <row r="72">
          <cell r="D72" t="str">
            <v>Воронежэнерго_Каменский РЭС</v>
          </cell>
        </row>
        <row r="73">
          <cell r="D73" t="str">
            <v>Воронежэнерго_Кантемировский РЭС</v>
          </cell>
        </row>
        <row r="74">
          <cell r="D74" t="str">
            <v>Воронежэнерго_Лискинский РЭС</v>
          </cell>
        </row>
        <row r="75">
          <cell r="D75" t="str">
            <v>Воронежэнерго_Ольховатский РЭС</v>
          </cell>
        </row>
        <row r="76">
          <cell r="D76" t="str">
            <v>Воронежэнерго_Острогожский РЭС</v>
          </cell>
        </row>
        <row r="77">
          <cell r="D77" t="str">
            <v>Воронежэнерго_Подгоренский РЭС</v>
          </cell>
        </row>
        <row r="78">
          <cell r="D78" t="str">
            <v>Воронежэнерго_Россошанский РЭС</v>
          </cell>
        </row>
        <row r="79">
          <cell r="D79" t="str">
            <v>Воронежэнерго_Калачеевский РЭС</v>
          </cell>
        </row>
        <row r="80">
          <cell r="D80" t="str">
            <v>Воронежэнерго_Богучарский РЭС</v>
          </cell>
        </row>
        <row r="81">
          <cell r="D81" t="str">
            <v>Воронежэнерго_ПетропавловскийРЭС</v>
          </cell>
        </row>
        <row r="82">
          <cell r="D82" t="str">
            <v>Воронежэнерго_Верхнемамонский РЭС</v>
          </cell>
        </row>
        <row r="83">
          <cell r="D83" t="str">
            <v>Воронежэнерго_Павловский РЭС</v>
          </cell>
        </row>
        <row r="84">
          <cell r="D84" t="str">
            <v>Воронежэнерго_Бутурлиновский РЭС</v>
          </cell>
        </row>
        <row r="85">
          <cell r="D85" t="str">
            <v>Воронежэнерго_Воробьевский РЭС</v>
          </cell>
        </row>
        <row r="86">
          <cell r="D86" t="str">
            <v xml:space="preserve">Костромаэнерго_Городской РЭС </v>
          </cell>
        </row>
        <row r="87">
          <cell r="D87" t="str">
            <v xml:space="preserve">Костромаэнерго_Костромской РЭС </v>
          </cell>
        </row>
        <row r="88">
          <cell r="D88" t="str">
            <v xml:space="preserve">Костромаэнерго_Островский РЭС </v>
          </cell>
        </row>
        <row r="89">
          <cell r="D89" t="str">
            <v>Костромаэнерго_Судиславский РЭС</v>
          </cell>
        </row>
        <row r="90">
          <cell r="D90" t="str">
            <v xml:space="preserve">Костромаэнерго_Сусанинский РЭС </v>
          </cell>
        </row>
        <row r="91">
          <cell r="D91" t="str">
            <v>Костромаэнерго_Волгореченский РЭС</v>
          </cell>
        </row>
        <row r="92">
          <cell r="D92" t="str">
            <v>Костромаэнерго_Красносельский РЭС</v>
          </cell>
        </row>
        <row r="93">
          <cell r="D93" t="str">
            <v>Костромаэнерго_Нерехтский РЭС</v>
          </cell>
        </row>
        <row r="94">
          <cell r="D94" t="str">
            <v xml:space="preserve">Костромаэнерго_Чухломский РЭС </v>
          </cell>
        </row>
        <row r="95">
          <cell r="D95" t="str">
            <v>Костромаэнерго_Солигаличский РЭС</v>
          </cell>
        </row>
        <row r="96">
          <cell r="D96" t="str">
            <v>Костромаэнерго_Буйский РЭС</v>
          </cell>
        </row>
        <row r="97">
          <cell r="D97" t="str">
            <v>Костромаэнерго_Галичский РЭС</v>
          </cell>
        </row>
        <row r="98">
          <cell r="D98" t="str">
            <v xml:space="preserve">Костромаэнерго_Межевской РЭС </v>
          </cell>
        </row>
        <row r="99">
          <cell r="D99" t="str">
            <v xml:space="preserve">Костромаэнерго_Нейский РЭС </v>
          </cell>
        </row>
        <row r="100">
          <cell r="D100" t="str">
            <v xml:space="preserve">Костромаэнерго_Парфеньевский </v>
          </cell>
        </row>
        <row r="101">
          <cell r="D101" t="str">
            <v xml:space="preserve">Костромаэнерго_Антроповский </v>
          </cell>
        </row>
        <row r="102">
          <cell r="D102" t="str">
            <v xml:space="preserve">Костромаэнерго_Кадыйский РЭС </v>
          </cell>
        </row>
        <row r="103">
          <cell r="D103" t="str">
            <v xml:space="preserve">Костромаэнерго_Кологривский РЭС </v>
          </cell>
        </row>
        <row r="104">
          <cell r="D104" t="str">
            <v>Костромаэнерго_Макарьевский РЭС</v>
          </cell>
        </row>
        <row r="105">
          <cell r="D105" t="str">
            <v xml:space="preserve">Костромаэнерго_Мантуровский РЭС </v>
          </cell>
        </row>
        <row r="106">
          <cell r="D106" t="str">
            <v>Костромаэнерго_Шарьинский РЭС</v>
          </cell>
        </row>
        <row r="107">
          <cell r="D107" t="str">
            <v xml:space="preserve">Костромаэнерго_Октябрьский РЭС </v>
          </cell>
        </row>
        <row r="108">
          <cell r="D108" t="str">
            <v>Костромаэнерго_Рождественский РЭС</v>
          </cell>
        </row>
        <row r="109">
          <cell r="D109" t="str">
            <v>Костромаэнерго_Поназыревский РЭС</v>
          </cell>
        </row>
        <row r="110">
          <cell r="D110" t="str">
            <v>Костромаэнерго_Павинский РЭС</v>
          </cell>
        </row>
        <row r="111">
          <cell r="D111" t="str">
            <v xml:space="preserve">Костромаэнерго_Пыщугский РЭС </v>
          </cell>
        </row>
        <row r="112">
          <cell r="D112" t="str">
            <v xml:space="preserve">Костромаэнерго_Вохомский РЭС </v>
          </cell>
        </row>
        <row r="113">
          <cell r="D113" t="str">
            <v>Курскэнерго_Золотухинский РЭС</v>
          </cell>
        </row>
        <row r="114">
          <cell r="D114" t="str">
            <v>Курскэнерго_Курский РЭС</v>
          </cell>
        </row>
        <row r="115">
          <cell r="D115" t="str">
            <v>Курскэнерго_Бесединский РЭС</v>
          </cell>
        </row>
        <row r="116">
          <cell r="D116" t="str">
            <v>Курскэнерго_Поныровский РЭС</v>
          </cell>
        </row>
        <row r="117">
          <cell r="D117" t="str">
            <v>Курскэнерго_Октябрьский РЭС</v>
          </cell>
        </row>
        <row r="118">
          <cell r="D118" t="str">
            <v>Курскэнерго_Медвенский РЭС</v>
          </cell>
        </row>
        <row r="119">
          <cell r="D119" t="str">
            <v>Курскэнерго_Центральный РЭС</v>
          </cell>
        </row>
        <row r="120">
          <cell r="D120" t="str">
            <v>Курскэнерго_Льговский РЭС</v>
          </cell>
        </row>
        <row r="121">
          <cell r="D121" t="str">
            <v>Курскэнерго_Рыльский РЭС</v>
          </cell>
        </row>
        <row r="122">
          <cell r="D122" t="str">
            <v>Курскэнерго_Глушковский РЭС</v>
          </cell>
        </row>
        <row r="123">
          <cell r="D123" t="str">
            <v>Курскэнерго_Конышевский РЭС</v>
          </cell>
        </row>
        <row r="124">
          <cell r="D124" t="str">
            <v>Курскэнерго_Кореневский РЭС</v>
          </cell>
        </row>
        <row r="125">
          <cell r="D125" t="str">
            <v>Курскэнерго_Курчатовский РЭС</v>
          </cell>
        </row>
        <row r="126">
          <cell r="D126" t="str">
            <v>Курскэнерго_Обоянский РЭС</v>
          </cell>
        </row>
        <row r="127">
          <cell r="D127" t="str">
            <v>Курскэнерго_Пристенский РЭС</v>
          </cell>
        </row>
        <row r="128">
          <cell r="D128" t="str">
            <v>Курскэнерго_Солнцевский РЭС</v>
          </cell>
        </row>
        <row r="129">
          <cell r="D129" t="str">
            <v>Курскэнерго_Беловский РЭС</v>
          </cell>
        </row>
        <row r="130">
          <cell r="D130" t="str">
            <v>Курскэнерго_Суджанский РЭС</v>
          </cell>
        </row>
        <row r="131">
          <cell r="D131" t="str">
            <v>Курскэнерго_Большесолдатский РЭС</v>
          </cell>
        </row>
        <row r="132">
          <cell r="D132" t="str">
            <v>Курскэнерго_Горшеченский РЭС</v>
          </cell>
        </row>
        <row r="133">
          <cell r="D133" t="str">
            <v>Курскэнерго_Касторенский РЭС</v>
          </cell>
        </row>
        <row r="134">
          <cell r="D134" t="str">
            <v>Курскэнерго_Мантуровский РЭС</v>
          </cell>
        </row>
        <row r="135">
          <cell r="D135" t="str">
            <v>Курскэнерго_Советский РЭС</v>
          </cell>
        </row>
        <row r="136">
          <cell r="D136" t="str">
            <v>Курскэнерго_Тимский РЭС</v>
          </cell>
        </row>
        <row r="137">
          <cell r="D137" t="str">
            <v>Курскэнерго_Черемисиновский РЭС</v>
          </cell>
        </row>
        <row r="138">
          <cell r="D138" t="str">
            <v>Курскэнерго_Щигровский РЭС</v>
          </cell>
        </row>
        <row r="139">
          <cell r="D139" t="str">
            <v>Курскэнерго_Дмитриевский РЭС</v>
          </cell>
        </row>
        <row r="140">
          <cell r="D140" t="str">
            <v>Курскэнерго_Железногорский РЭС</v>
          </cell>
        </row>
        <row r="141">
          <cell r="D141" t="str">
            <v>Курскэнерго_Фатежский РЭС</v>
          </cell>
        </row>
        <row r="142">
          <cell r="D142" t="str">
            <v>Курскэнерго_Хомутовский РЭС</v>
          </cell>
        </row>
        <row r="143">
          <cell r="D143" t="str">
            <v>Липецкэнерго_Липецкий РЭС</v>
          </cell>
        </row>
        <row r="144">
          <cell r="D144" t="str">
            <v>Липецкэнерго_Грязинский РЭС</v>
          </cell>
        </row>
        <row r="145">
          <cell r="D145" t="str">
            <v>Липецкэнерго_Добровский РЭС</v>
          </cell>
        </row>
        <row r="146">
          <cell r="D146" t="str">
            <v>Липецкэнерго_Добринский РЭС</v>
          </cell>
        </row>
        <row r="147">
          <cell r="D147" t="str">
            <v>Липецкэнерго_Усманский РЭС</v>
          </cell>
        </row>
        <row r="148">
          <cell r="D148" t="str">
            <v>Липецкэнерго_Хлевенский РЭС</v>
          </cell>
        </row>
        <row r="149">
          <cell r="D149" t="str">
            <v>Липецкэнерго_Тербунский РЭС</v>
          </cell>
        </row>
        <row r="150">
          <cell r="D150" t="str">
            <v>Липецкэнерго_Становлянский РЭС</v>
          </cell>
        </row>
        <row r="151">
          <cell r="D151" t="str">
            <v>Липецкэнерго_Измалковский РЭС</v>
          </cell>
        </row>
        <row r="152">
          <cell r="D152" t="str">
            <v>Липецкэнерго_Долгоруковский РЭС</v>
          </cell>
        </row>
        <row r="153">
          <cell r="D153" t="str">
            <v>Липецкэнерго_Воловский РЭС</v>
          </cell>
        </row>
        <row r="154">
          <cell r="D154" t="str">
            <v>Липецкэнерго_Елецкий РЭС</v>
          </cell>
        </row>
        <row r="155">
          <cell r="D155" t="str">
            <v>Липецкэнерго_Задонский РЭС</v>
          </cell>
        </row>
        <row r="156">
          <cell r="D156" t="str">
            <v>Липецкэнерго_Лебедянский РЭС</v>
          </cell>
        </row>
        <row r="157">
          <cell r="D157" t="str">
            <v>Липецкэнерго_Краснинский ЛпЭ РЭС</v>
          </cell>
        </row>
        <row r="158">
          <cell r="D158" t="str">
            <v>Липецкэнерго_Данковский РЭС</v>
          </cell>
        </row>
        <row r="159">
          <cell r="D159" t="str">
            <v>Липецкэнерго_Чаплыгинский РЭС</v>
          </cell>
        </row>
        <row r="160">
          <cell r="D160" t="str">
            <v>Липецкэнерго_ЛевТолстовский РЭС</v>
          </cell>
        </row>
        <row r="161">
          <cell r="D161" t="str">
            <v>Орёлэнерго_Орловский РЭС</v>
          </cell>
        </row>
        <row r="162">
          <cell r="D162" t="str">
            <v>Орёлэнерго_Ливенский РЭС</v>
          </cell>
        </row>
        <row r="163">
          <cell r="D163" t="str">
            <v>Орёлэнерго_Мценский РЭС</v>
          </cell>
        </row>
        <row r="164">
          <cell r="D164" t="str">
            <v>Орёлэнерго_Колпнянский РЭС</v>
          </cell>
        </row>
        <row r="165">
          <cell r="D165" t="str">
            <v>Орёлэнерго_Верховский РЭС</v>
          </cell>
        </row>
        <row r="166">
          <cell r="D166" t="str">
            <v>Орёлэнерго_Покровский РЭС</v>
          </cell>
        </row>
        <row r="167">
          <cell r="D167" t="str">
            <v>Орёлэнерго_Должанский РЭС</v>
          </cell>
        </row>
        <row r="168">
          <cell r="D168" t="str">
            <v>Орёлэнерго_Кромской РЭС</v>
          </cell>
        </row>
        <row r="169">
          <cell r="D169" t="str">
            <v>Орёлэнерго_Болховский РЭС</v>
          </cell>
        </row>
        <row r="170">
          <cell r="D170" t="str">
            <v>Орёлэнерго_Новодеревеньковский РЭС</v>
          </cell>
        </row>
        <row r="171">
          <cell r="D171" t="str">
            <v>Орёлэнерго_Залегощенский РЭС</v>
          </cell>
        </row>
        <row r="172">
          <cell r="D172" t="str">
            <v>Орёлэнерго_Малоархангельский РЭС</v>
          </cell>
        </row>
        <row r="173">
          <cell r="D173" t="str">
            <v>Орёлэнерго_Дмитровский РЭС</v>
          </cell>
        </row>
        <row r="174">
          <cell r="D174" t="str">
            <v>Орёлэнерго_Урицкий РЭС</v>
          </cell>
        </row>
        <row r="175">
          <cell r="D175" t="str">
            <v>Орёлэнерго_Свердловский РЭС</v>
          </cell>
        </row>
        <row r="176">
          <cell r="D176" t="str">
            <v>Орёлэнерго_Краснозоренский РЭС</v>
          </cell>
        </row>
        <row r="177">
          <cell r="D177" t="str">
            <v>Орёлэнерго_Глазуновский РЭС</v>
          </cell>
        </row>
        <row r="178">
          <cell r="D178" t="str">
            <v>Орёлэнерго_Троснянский РЭС</v>
          </cell>
        </row>
        <row r="179">
          <cell r="D179" t="str">
            <v>Орёлэнерго_Хотынецкий РЭС</v>
          </cell>
        </row>
        <row r="180">
          <cell r="D180" t="str">
            <v>Орёлэнерго_Новосильский РЭС</v>
          </cell>
        </row>
        <row r="181">
          <cell r="D181" t="str">
            <v>Орёлэнерго_Сосковский РЭС</v>
          </cell>
        </row>
        <row r="182">
          <cell r="D182" t="str">
            <v>Орёлэнерго_Знаменский РЭС</v>
          </cell>
        </row>
        <row r="183">
          <cell r="D183" t="str">
            <v>Орёлэнерго_Шаблыкинский РЭС</v>
          </cell>
        </row>
        <row r="184">
          <cell r="D184" t="str">
            <v>Орёлэнерго_Корсаковский РЭС</v>
          </cell>
        </row>
        <row r="185">
          <cell r="D185" t="str">
            <v>Смоленскэнерго_Смоленский РЭС</v>
          </cell>
        </row>
        <row r="186">
          <cell r="D186" t="str">
            <v>Смоленскэнерго_Руднянский РЭС</v>
          </cell>
        </row>
        <row r="187">
          <cell r="D187" t="str">
            <v>Смоленскэнерго_Демидовский РЭС</v>
          </cell>
        </row>
        <row r="188">
          <cell r="D188" t="str">
            <v>Смоленскэнерго_Краснинский СмЭ РЭС</v>
          </cell>
        </row>
        <row r="189">
          <cell r="D189" t="str">
            <v>Смоленскэнерго_Велижский РЭС</v>
          </cell>
        </row>
        <row r="190">
          <cell r="D190" t="str">
            <v>Смоленскэнерго_Кардымовский РЭС</v>
          </cell>
        </row>
        <row r="191">
          <cell r="D191" t="str">
            <v>Смоленскэнерго_Касплянский РЭС</v>
          </cell>
        </row>
        <row r="192">
          <cell r="D192" t="str">
            <v>Смоленскэнерго_Сафоновский РЭС</v>
          </cell>
        </row>
        <row r="193">
          <cell r="D193" t="str">
            <v>Смоленскэнерго_Ярцевский РЭС</v>
          </cell>
        </row>
        <row r="194">
          <cell r="D194" t="str">
            <v>Смоленскэнерго_Духовщинский РЭС</v>
          </cell>
        </row>
        <row r="195">
          <cell r="D195" t="str">
            <v>Смоленскэнерго_Дорогобужский РЭС</v>
          </cell>
        </row>
        <row r="196">
          <cell r="D196" t="str">
            <v>Смоленскэнерго_Ельнинский РЭС</v>
          </cell>
        </row>
        <row r="197">
          <cell r="D197" t="str">
            <v>Смоленскэнерго_Холм-Жирковский РЭС</v>
          </cell>
        </row>
        <row r="198">
          <cell r="D198" t="str">
            <v>Смоленскэнерго_Глинковский РЭС</v>
          </cell>
        </row>
        <row r="199">
          <cell r="D199" t="str">
            <v>Смоленскэнерго_Рославльский РЭС</v>
          </cell>
        </row>
        <row r="200">
          <cell r="D200" t="str">
            <v>Смоленскэнерго_Починковский РЭС</v>
          </cell>
        </row>
        <row r="201">
          <cell r="D201" t="str">
            <v>Смоленскэнерго_Монастырщинский РЭС</v>
          </cell>
        </row>
        <row r="202">
          <cell r="D202" t="str">
            <v>Смоленскэнерго_Хиславичский РЭС</v>
          </cell>
        </row>
        <row r="203">
          <cell r="D203" t="str">
            <v>Смоленскэнерго_Шумячский РЭС</v>
          </cell>
        </row>
        <row r="204">
          <cell r="D204" t="str">
            <v>Смоленскэнерго_Ершичский РЭС</v>
          </cell>
        </row>
        <row r="205">
          <cell r="D205" t="str">
            <v>Смоленскэнерго_Вяземский РЭС</v>
          </cell>
        </row>
        <row r="206">
          <cell r="D206" t="str">
            <v>Смоленскэнерго_Гагаринский РЭС</v>
          </cell>
        </row>
        <row r="207">
          <cell r="D207" t="str">
            <v>Смоленскэнерго_Угранский РЭС</v>
          </cell>
        </row>
        <row r="208">
          <cell r="D208" t="str">
            <v>Смоленскэнерго_Сычевский РЭС</v>
          </cell>
        </row>
        <row r="209">
          <cell r="D209" t="str">
            <v>Смоленскэнерго_Новодугинский РЭС</v>
          </cell>
        </row>
        <row r="210">
          <cell r="D210" t="str">
            <v>Смоленскэнерго_Темкинский РЭС</v>
          </cell>
        </row>
        <row r="211">
          <cell r="D211" t="str">
            <v>Смоленскэнерго_Смоленский городской РЭС</v>
          </cell>
        </row>
        <row r="212">
          <cell r="D212" t="str">
            <v>Тамбовэнерго_Рассказовский РЭС</v>
          </cell>
        </row>
        <row r="213">
          <cell r="D213" t="str">
            <v>Тамбовэнерго_Сампурский РЭС</v>
          </cell>
        </row>
        <row r="214">
          <cell r="D214" t="str">
            <v>Тамбовэнерго_Тамбовский РЭС</v>
          </cell>
        </row>
        <row r="215">
          <cell r="D215" t="str">
            <v>Тамбовэнерго_ Мичуринский РЭС</v>
          </cell>
        </row>
        <row r="216">
          <cell r="D216" t="str">
            <v>Тамбовэнерго_Северный РЭС</v>
          </cell>
        </row>
        <row r="217">
          <cell r="D217" t="str">
            <v>Тамбовэнерго_Петровский РЭС</v>
          </cell>
        </row>
        <row r="218">
          <cell r="D218" t="str">
            <v>Тамбовэнерго_Моршанский РЭС</v>
          </cell>
        </row>
        <row r="219">
          <cell r="D219" t="str">
            <v>Тамбовэнерго_Сосновский РЭС</v>
          </cell>
        </row>
        <row r="220">
          <cell r="D220" t="str">
            <v>Тамбовэнерго_Пичаевский РЭС</v>
          </cell>
        </row>
        <row r="221">
          <cell r="D221" t="str">
            <v>Тамбовэнерго_Жердевский РЭС</v>
          </cell>
        </row>
        <row r="222">
          <cell r="D222" t="str">
            <v>Тамбовэнерго_Токаревский  РЭС</v>
          </cell>
        </row>
        <row r="223">
          <cell r="D223" t="str">
            <v>Тамбовэнерго_Мордовский РЭС</v>
          </cell>
        </row>
        <row r="224">
          <cell r="D224" t="str">
            <v>Тамбовэнерго_Ржаксинский РЭС</v>
          </cell>
        </row>
        <row r="225">
          <cell r="D225" t="str">
            <v>Тамбовэнерго_Уваровский РЭС</v>
          </cell>
        </row>
        <row r="226">
          <cell r="D226" t="str">
            <v>Тамбовэнерго_Инжавинский РЭС</v>
          </cell>
        </row>
        <row r="227">
          <cell r="D227" t="str">
            <v>Тамбовэнерго_Кирсановский РЭС</v>
          </cell>
        </row>
        <row r="228">
          <cell r="D228" t="str">
            <v>Тамбовэнерго_Гавриловский РЭС</v>
          </cell>
        </row>
        <row r="229">
          <cell r="D229" t="str">
            <v>Тверьэнерго_Бежецкий РЭС</v>
          </cell>
        </row>
        <row r="230">
          <cell r="D230" t="str">
            <v>Тверьэнерго_Весьегонский РЭС</v>
          </cell>
        </row>
        <row r="231">
          <cell r="D231" t="str">
            <v>Тверьэнерго_Краснохолмский РЭС</v>
          </cell>
        </row>
        <row r="232">
          <cell r="D232" t="str">
            <v>Тверьэнерго_Лесной РЭС</v>
          </cell>
        </row>
        <row r="233">
          <cell r="D233" t="str">
            <v>Тверьэнерго_Максатихинский РЭС</v>
          </cell>
        </row>
        <row r="234">
          <cell r="D234" t="str">
            <v>Тверьэнерго_Молоковский РЭС</v>
          </cell>
        </row>
        <row r="235">
          <cell r="D235" t="str">
            <v>Тверьэнерго_Сандовский РЭС</v>
          </cell>
        </row>
        <row r="236">
          <cell r="D236" t="str">
            <v>Тверьэнерго_Сонковский РЭС</v>
          </cell>
        </row>
        <row r="237">
          <cell r="D237" t="str">
            <v>Тверьэнерго_Бологовский РЭС</v>
          </cell>
        </row>
        <row r="238">
          <cell r="D238" t="str">
            <v>Тверьэнерго_Вышневолоцкий РЭС</v>
          </cell>
        </row>
        <row r="239">
          <cell r="D239" t="str">
            <v>Тверьэнерго_Спировский РЭС</v>
          </cell>
        </row>
        <row r="240">
          <cell r="D240" t="str">
            <v>Тверьэнерго_Удомельский РЭС</v>
          </cell>
        </row>
        <row r="241">
          <cell r="D241" t="str">
            <v>Тверьэнерго_Фировский РЭС</v>
          </cell>
        </row>
        <row r="242">
          <cell r="D242" t="str">
            <v>Тверьэнерго_Кимрский РЭС</v>
          </cell>
        </row>
        <row r="243">
          <cell r="D243" t="str">
            <v>Тверьэнерго_Калязинский РЭС</v>
          </cell>
        </row>
        <row r="244">
          <cell r="D244" t="str">
            <v>Тверьэнерго_Кашинский РЭС</v>
          </cell>
        </row>
        <row r="245">
          <cell r="D245" t="str">
            <v>Тверьэнерго_Кесовогорский РЭС</v>
          </cell>
        </row>
        <row r="246">
          <cell r="D246" t="str">
            <v>Тверьэнерго_Андреапольский РЭС</v>
          </cell>
        </row>
        <row r="247">
          <cell r="D247" t="str">
            <v>Тверьэнерго_Бельский РЭС</v>
          </cell>
        </row>
        <row r="248">
          <cell r="D248" t="str">
            <v>Тверьэнерго_Западнодвинский РЭС</v>
          </cell>
        </row>
        <row r="249">
          <cell r="D249" t="str">
            <v>Тверьэнерго_Нелидовский РЭС</v>
          </cell>
        </row>
        <row r="250">
          <cell r="D250" t="str">
            <v>Тверьэнерго_Торопецкий РЭС</v>
          </cell>
        </row>
        <row r="251">
          <cell r="D251" t="str">
            <v>Тверьэнерго_Жарковский РЭС</v>
          </cell>
        </row>
        <row r="252">
          <cell r="D252" t="str">
            <v>Тверьэнерго_Ржевский РЭС</v>
          </cell>
        </row>
        <row r="253">
          <cell r="D253" t="str">
            <v>Тверьэнерго_Старицкий РЭС</v>
          </cell>
        </row>
        <row r="254">
          <cell r="D254" t="str">
            <v>Тверьэнерго_Зубцовский РЭС</v>
          </cell>
        </row>
        <row r="255">
          <cell r="D255" t="str">
            <v>Тверьэнерго_Оленинский РЭС</v>
          </cell>
        </row>
        <row r="256">
          <cell r="D256" t="str">
            <v>Тверьэнерго_Калининский РЭС</v>
          </cell>
        </row>
        <row r="257">
          <cell r="D257" t="str">
            <v>Тверьэнерго_Конаковский РЭС</v>
          </cell>
        </row>
        <row r="258">
          <cell r="D258" t="str">
            <v>Тверьэнерго_Лихославльский РЭС</v>
          </cell>
        </row>
        <row r="259">
          <cell r="D259" t="str">
            <v>Тверьэнерго_Рамешковский РЭС</v>
          </cell>
        </row>
        <row r="260">
          <cell r="D260" t="str">
            <v>Тверьэнерго_Торжокский РЭС</v>
          </cell>
        </row>
        <row r="261">
          <cell r="D261" t="str">
            <v>Тверьэнерго_Торжокский ГРЭС</v>
          </cell>
        </row>
        <row r="262">
          <cell r="D262" t="str">
            <v>Тверьэнерго_Селижаровский РЭС</v>
          </cell>
        </row>
        <row r="263">
          <cell r="D263" t="str">
            <v>Тверьэнерго_Осташковский РЭС</v>
          </cell>
        </row>
        <row r="264">
          <cell r="D264" t="str">
            <v>Тверьэнерго_Кувшиновский РЭС</v>
          </cell>
        </row>
        <row r="265">
          <cell r="D265" t="str">
            <v>Тверьэнерго_Пеновский РЭС</v>
          </cell>
        </row>
        <row r="266">
          <cell r="D266" t="str">
            <v>Ярэнерго_Ярославский РЭС</v>
          </cell>
        </row>
        <row r="267">
          <cell r="D267" t="str">
            <v>Ярэнерго_Некрасовский РЭС</v>
          </cell>
        </row>
        <row r="268">
          <cell r="D268" t="str">
            <v>Ярэнерго_Даниловский РЭС</v>
          </cell>
        </row>
        <row r="269">
          <cell r="D269" t="str">
            <v>Ярэнерго_Любимский РЭС</v>
          </cell>
        </row>
        <row r="270">
          <cell r="D270" t="str">
            <v>Ярэнерго_Первомайский РЭС</v>
          </cell>
        </row>
        <row r="271">
          <cell r="D271" t="str">
            <v>Ярэнерго_Тутаевский РЭС</v>
          </cell>
        </row>
        <row r="272">
          <cell r="D272" t="str">
            <v>Ярэнерго_Рыбинский РЭС</v>
          </cell>
        </row>
        <row r="273">
          <cell r="D273" t="str">
            <v>Ярэнерго_Некоузский РЭС</v>
          </cell>
        </row>
        <row r="274">
          <cell r="D274" t="str">
            <v>Ярэнерго_Мышкинский РЭС</v>
          </cell>
        </row>
        <row r="275">
          <cell r="D275" t="str">
            <v>Ярэнерго_Брейтовский РЭС</v>
          </cell>
        </row>
        <row r="276">
          <cell r="D276" t="str">
            <v>Ярэнерго_Пошехонский РЭС</v>
          </cell>
        </row>
        <row r="277">
          <cell r="D277" t="str">
            <v>Ярэнерго_Большесельский РЭС</v>
          </cell>
        </row>
        <row r="278">
          <cell r="D278" t="str">
            <v>Ярэнерго_Ростовский РЭС</v>
          </cell>
        </row>
        <row r="279">
          <cell r="D279" t="str">
            <v>Ярэнерго_Угличский РЭС</v>
          </cell>
        </row>
        <row r="280">
          <cell r="D280" t="str">
            <v>Ярэнерго_Борисоглебский ЯрЭ РЭС</v>
          </cell>
        </row>
        <row r="281">
          <cell r="D281" t="str">
            <v>Ярэнерго_Гаврилов-Ямский РЭС</v>
          </cell>
        </row>
        <row r="282">
          <cell r="D282" t="str">
            <v>Ярэнерго_Переславский РЭС</v>
          </cell>
        </row>
        <row r="283">
          <cell r="D283" t="str">
            <v>Ярэнерго_Городской РЭС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№1 2014"/>
      <sheetName val="Приложение №1 2015"/>
      <sheetName val="Приложение №1 2016"/>
      <sheetName val="Приложение № 1 2017"/>
      <sheetName val="Приложение №1 2018"/>
      <sheetName val="Приложение №1 2019"/>
      <sheetName val="20"/>
      <sheetName val="08"/>
      <sheetName val="Приложение №1 2020"/>
      <sheetName val="Приложение № 2"/>
      <sheetName val="Приложение № 3"/>
      <sheetName val="Себестоимость_2018"/>
      <sheetName val="ФОТ_2018"/>
      <sheetName val="Себестоимость_2020"/>
      <sheetName val="ФОТ_2020"/>
      <sheetName val="Себестоимость_2019"/>
      <sheetName val="Расходы по 08_льготное ТП"/>
      <sheetName val="ФОТ_2019"/>
      <sheetName val="Приложение №4 2019"/>
      <sheetName val="Приложение № 4 2017"/>
      <sheetName val="Приложение № 5 2014"/>
      <sheetName val="Приложение № 5 2015"/>
      <sheetName val="Приложение № 5 2016"/>
      <sheetName val="Приложение №4 2020"/>
      <sheetName val="Приложение № 5 2017"/>
      <sheetName val="Приложение №5 2018"/>
      <sheetName val="Приложение №5 2019"/>
      <sheetName val="Приложение №5 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G9">
            <v>1386.4901491263943</v>
          </cell>
        </row>
        <row r="10">
          <cell r="G10">
            <v>2157.1806673978385</v>
          </cell>
        </row>
        <row r="11">
          <cell r="G11">
            <v>279.73558999999995</v>
          </cell>
        </row>
        <row r="13">
          <cell r="G13">
            <v>59.83729743612205</v>
          </cell>
        </row>
        <row r="14">
          <cell r="G14">
            <v>637.06928097228695</v>
          </cell>
        </row>
        <row r="15">
          <cell r="G15">
            <v>2062.0546932039761</v>
          </cell>
        </row>
        <row r="17">
          <cell r="G17">
            <v>235.80826666666667</v>
          </cell>
        </row>
        <row r="18">
          <cell r="G18">
            <v>805.88553000000002</v>
          </cell>
        </row>
        <row r="22">
          <cell r="G22" t="str">
            <v>-</v>
          </cell>
        </row>
        <row r="23">
          <cell r="G23">
            <v>126.62131000000001</v>
          </cell>
        </row>
        <row r="25">
          <cell r="G25" t="str">
            <v>-</v>
          </cell>
        </row>
        <row r="26">
          <cell r="G26">
            <v>2539.3342900000002</v>
          </cell>
        </row>
        <row r="27">
          <cell r="G27">
            <v>1450.9763</v>
          </cell>
        </row>
      </sheetData>
      <sheetData sheetId="9">
        <row r="57">
          <cell r="C57">
            <v>2017951.01544</v>
          </cell>
        </row>
        <row r="58">
          <cell r="C58">
            <v>1345300.6769599998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№1 2014"/>
      <sheetName val="Приложение №1 2015"/>
      <sheetName val="Приложение №1 2016"/>
      <sheetName val="Приложение № 1 2017"/>
      <sheetName val="Приложение №1 2018"/>
      <sheetName val="Приложение №1 2019"/>
      <sheetName val="20"/>
      <sheetName val="08"/>
      <sheetName val="Приложение № 2"/>
      <sheetName val="Приложение № 3"/>
      <sheetName val="Себестоимость_2018"/>
      <sheetName val="ФОТ_2018"/>
      <sheetName val="Себестоимость_2019"/>
      <sheetName val="Расходы по 08_льготное ТП"/>
      <sheetName val="Приложение №4 2019"/>
      <sheetName val="Приложение № 4 2017"/>
      <sheetName val="Приложение № 5 2014"/>
      <sheetName val="Приложение № 5 2015"/>
      <sheetName val="Приложение № 5 2016"/>
      <sheetName val="Приложение № 5 2017"/>
      <sheetName val="Приложение №5 2018"/>
      <sheetName val="Приложение №5 20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G9">
            <v>1653.9</v>
          </cell>
        </row>
      </sheetData>
      <sheetData sheetId="6">
        <row r="112">
          <cell r="H112">
            <v>1292365.6399999999</v>
          </cell>
        </row>
      </sheetData>
      <sheetData sheetId="7">
        <row r="79">
          <cell r="G79">
            <v>15814160.109999999</v>
          </cell>
        </row>
      </sheetData>
      <sheetData sheetId="8" refreshError="1"/>
      <sheetData sheetId="9">
        <row r="14">
          <cell r="C14">
            <v>12191.247259999998</v>
          </cell>
        </row>
      </sheetData>
      <sheetData sheetId="10" refreshError="1"/>
      <sheetData sheetId="11" refreshError="1"/>
      <sheetData sheetId="12" refreshError="1"/>
      <sheetData sheetId="13">
        <row r="72">
          <cell r="G72">
            <v>10859578.839999998</v>
          </cell>
        </row>
      </sheetData>
      <sheetData sheetId="14">
        <row r="15">
          <cell r="C15">
            <v>7088.29</v>
          </cell>
        </row>
        <row r="17">
          <cell r="C17">
            <v>7324.13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R45"/>
  <sheetViews>
    <sheetView zoomScale="70" zoomScaleNormal="70" workbookViewId="0">
      <pane xSplit="2" ySplit="10" topLeftCell="C11" activePane="bottomRight" state="frozen"/>
      <selection pane="topRight" activeCell="C1" sqref="C1"/>
      <selection pane="bottomLeft" activeCell="A5" sqref="A5"/>
      <selection pane="bottomRight" activeCell="T63" sqref="T63"/>
    </sheetView>
  </sheetViews>
  <sheetFormatPr defaultRowHeight="15"/>
  <cols>
    <col min="1" max="1" width="12.42578125" bestFit="1" customWidth="1"/>
    <col min="2" max="2" width="44.7109375" customWidth="1"/>
    <col min="3" max="14" width="17.5703125" customWidth="1"/>
    <col min="15" max="15" width="26.28515625" customWidth="1"/>
    <col min="16" max="16" width="13.7109375" bestFit="1" customWidth="1"/>
    <col min="18" max="18" width="15.140625" customWidth="1"/>
  </cols>
  <sheetData>
    <row r="3" spans="1:18" ht="37.5" customHeight="1">
      <c r="B3" s="218" t="s">
        <v>37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6" spans="1:18">
      <c r="N6" t="s">
        <v>45</v>
      </c>
    </row>
    <row r="7" spans="1:18" ht="49.5" customHeight="1">
      <c r="A7" s="213" t="s">
        <v>24</v>
      </c>
      <c r="B7" s="213" t="s">
        <v>1</v>
      </c>
      <c r="C7" s="214" t="s">
        <v>2</v>
      </c>
      <c r="D7" s="215"/>
      <c r="E7" s="224" t="s">
        <v>239</v>
      </c>
      <c r="F7" s="225"/>
      <c r="G7" s="226"/>
      <c r="H7" s="20"/>
      <c r="I7" s="214" t="s">
        <v>513</v>
      </c>
      <c r="J7" s="215"/>
      <c r="K7" s="227"/>
      <c r="L7" s="228" t="s">
        <v>514</v>
      </c>
      <c r="M7" s="228"/>
      <c r="N7" s="228"/>
    </row>
    <row r="8" spans="1:18" ht="18.75" customHeight="1">
      <c r="A8" s="213"/>
      <c r="B8" s="213"/>
      <c r="C8" s="1">
        <v>2018</v>
      </c>
      <c r="D8" s="1">
        <v>2019</v>
      </c>
      <c r="E8" s="219" t="s">
        <v>3</v>
      </c>
      <c r="F8" s="220"/>
      <c r="G8" s="220"/>
      <c r="H8" s="19"/>
      <c r="I8" s="219" t="s">
        <v>3</v>
      </c>
      <c r="J8" s="220"/>
      <c r="K8" s="220"/>
      <c r="L8" s="222" t="s">
        <v>3</v>
      </c>
      <c r="M8" s="223"/>
      <c r="N8" s="223"/>
    </row>
    <row r="9" spans="1:18" ht="15" customHeight="1">
      <c r="A9" s="213"/>
      <c r="B9" s="213"/>
      <c r="C9" s="216" t="s">
        <v>102</v>
      </c>
      <c r="D9" s="216" t="s">
        <v>102</v>
      </c>
      <c r="E9" s="216" t="s">
        <v>25</v>
      </c>
      <c r="F9" s="216" t="s">
        <v>102</v>
      </c>
      <c r="G9" s="216" t="s">
        <v>61</v>
      </c>
      <c r="H9" s="21"/>
      <c r="I9" s="213" t="s">
        <v>27</v>
      </c>
      <c r="J9" s="216" t="s">
        <v>26</v>
      </c>
      <c r="K9" s="216" t="s">
        <v>28</v>
      </c>
      <c r="L9" s="213" t="s">
        <v>27</v>
      </c>
      <c r="M9" s="213" t="s">
        <v>26</v>
      </c>
      <c r="N9" s="213" t="s">
        <v>28</v>
      </c>
    </row>
    <row r="10" spans="1:18" ht="108.75" customHeight="1">
      <c r="A10" s="213"/>
      <c r="B10" s="213"/>
      <c r="C10" s="217" t="s">
        <v>12</v>
      </c>
      <c r="D10" s="217" t="s">
        <v>12</v>
      </c>
      <c r="E10" s="217"/>
      <c r="F10" s="217" t="s">
        <v>12</v>
      </c>
      <c r="G10" s="217" t="s">
        <v>13</v>
      </c>
      <c r="H10" s="216" t="s">
        <v>38</v>
      </c>
      <c r="I10" s="213"/>
      <c r="J10" s="217" t="s">
        <v>12</v>
      </c>
      <c r="K10" s="217" t="s">
        <v>13</v>
      </c>
      <c r="L10" s="213"/>
      <c r="M10" s="221" t="s">
        <v>12</v>
      </c>
      <c r="N10" s="221" t="s">
        <v>13</v>
      </c>
      <c r="O10" s="213" t="s">
        <v>106</v>
      </c>
    </row>
    <row r="11" spans="1:18" ht="15.75">
      <c r="A11" s="14">
        <v>1</v>
      </c>
      <c r="B11" s="14">
        <v>2</v>
      </c>
      <c r="C11" s="14">
        <v>4</v>
      </c>
      <c r="D11" s="14">
        <v>4</v>
      </c>
      <c r="E11" s="14">
        <v>6</v>
      </c>
      <c r="F11" s="14">
        <v>7</v>
      </c>
      <c r="G11" s="14">
        <v>8</v>
      </c>
      <c r="H11" s="217"/>
      <c r="I11" s="14">
        <v>12</v>
      </c>
      <c r="J11" s="14">
        <v>13</v>
      </c>
      <c r="K11" s="14">
        <v>14</v>
      </c>
      <c r="L11" s="14">
        <v>9</v>
      </c>
      <c r="M11" s="14">
        <v>10</v>
      </c>
      <c r="N11" s="14">
        <v>11</v>
      </c>
      <c r="O11" s="221"/>
    </row>
    <row r="12" spans="1:18" ht="95.25" customHeight="1">
      <c r="A12" s="5" t="s">
        <v>14</v>
      </c>
      <c r="B12" s="5" t="s">
        <v>29</v>
      </c>
      <c r="C12" s="6" t="s">
        <v>15</v>
      </c>
      <c r="D12" s="35" t="s">
        <v>15</v>
      </c>
      <c r="E12" s="17">
        <f>E13+E14+E15+E16</f>
        <v>17794.982499470898</v>
      </c>
      <c r="F12" s="35" t="s">
        <v>15</v>
      </c>
      <c r="G12" s="17">
        <f>G13+G14+G15+G16</f>
        <v>3363.2516924000001</v>
      </c>
      <c r="H12" s="17">
        <f>H13+H14+H15+H16</f>
        <v>3363.2516924000001</v>
      </c>
      <c r="I12" s="17">
        <f>I13+I14+I15+I16</f>
        <v>14851.07</v>
      </c>
      <c r="J12" s="17" t="s">
        <v>15</v>
      </c>
      <c r="K12" s="17">
        <f>K13+K14+K15+K16</f>
        <v>2806.85223</v>
      </c>
      <c r="L12" s="6">
        <f>L13+L14+L15+L16</f>
        <v>15385.70852</v>
      </c>
      <c r="M12" s="6" t="s">
        <v>15</v>
      </c>
      <c r="N12" s="6">
        <f>N13+N14+N15+N16</f>
        <v>3118.1702600533335</v>
      </c>
      <c r="O12" s="46"/>
    </row>
    <row r="13" spans="1:18" ht="63">
      <c r="A13" s="9" t="s">
        <v>16</v>
      </c>
      <c r="B13" s="9" t="s">
        <v>30</v>
      </c>
      <c r="C13" s="45">
        <v>251</v>
      </c>
      <c r="D13" s="45">
        <v>168</v>
      </c>
      <c r="E13" s="18">
        <f>G13/F13*1000</f>
        <v>10676.989499682539</v>
      </c>
      <c r="F13" s="45">
        <v>189</v>
      </c>
      <c r="G13" s="36">
        <f>'[7]Приложение № 2'!$C$57/1000</f>
        <v>2017.95101544</v>
      </c>
      <c r="H13" s="36">
        <f>G13</f>
        <v>2017.95101544</v>
      </c>
      <c r="I13" s="36">
        <v>7330.53</v>
      </c>
      <c r="J13" s="45">
        <f>F13</f>
        <v>189</v>
      </c>
      <c r="K13" s="36">
        <f>I13*J13/1000</f>
        <v>1385.4701699999998</v>
      </c>
      <c r="L13" s="12">
        <f>7330.53*1.036</f>
        <v>7594.4290799999999</v>
      </c>
      <c r="M13" s="45">
        <f>AVERAGE(C13,D13,F13)</f>
        <v>202.66666666666666</v>
      </c>
      <c r="N13" s="192">
        <f>L13*M13/1000</f>
        <v>1539.13762688</v>
      </c>
      <c r="O13" s="144"/>
      <c r="P13" s="193"/>
      <c r="Q13" s="194"/>
      <c r="R13" s="193"/>
    </row>
    <row r="14" spans="1:18" ht="47.25">
      <c r="A14" s="9" t="s">
        <v>17</v>
      </c>
      <c r="B14" s="9" t="s">
        <v>31</v>
      </c>
      <c r="C14" s="45">
        <v>251</v>
      </c>
      <c r="D14" s="45">
        <v>168</v>
      </c>
      <c r="E14" s="18">
        <f>G14/F14*1000</f>
        <v>7117.9929997883601</v>
      </c>
      <c r="F14" s="45">
        <v>189</v>
      </c>
      <c r="G14" s="36">
        <f>'[7]Приложение № 2'!$C$58/1000</f>
        <v>1345.3006769599999</v>
      </c>
      <c r="H14" s="36">
        <f>G14</f>
        <v>1345.3006769599999</v>
      </c>
      <c r="I14" s="36">
        <v>7520.54</v>
      </c>
      <c r="J14" s="45">
        <f t="shared" ref="J14" si="0">F14</f>
        <v>189</v>
      </c>
      <c r="K14" s="36">
        <f>I14*J14/1000</f>
        <v>1421.3820600000001</v>
      </c>
      <c r="L14" s="12">
        <f>7520.54*1.036</f>
        <v>7791.2794400000002</v>
      </c>
      <c r="M14" s="45">
        <f>AVERAGE(C14,D14,F14)</f>
        <v>202.66666666666666</v>
      </c>
      <c r="N14" s="192">
        <f>L14*M14/1000</f>
        <v>1579.0326331733334</v>
      </c>
      <c r="O14" s="144"/>
      <c r="P14" s="194"/>
      <c r="Q14" s="194"/>
      <c r="R14" s="193"/>
    </row>
    <row r="15" spans="1:18" ht="110.25" hidden="1">
      <c r="A15" s="9" t="s">
        <v>18</v>
      </c>
      <c r="B15" s="9" t="s">
        <v>32</v>
      </c>
      <c r="C15" s="45"/>
      <c r="D15" s="36"/>
      <c r="E15" s="18"/>
      <c r="F15" s="36"/>
      <c r="G15" s="36"/>
      <c r="H15" s="18"/>
      <c r="I15" s="18"/>
      <c r="J15" s="18"/>
      <c r="K15" s="18"/>
      <c r="L15" s="10"/>
      <c r="M15" s="16"/>
      <c r="N15" s="15"/>
      <c r="O15" s="46"/>
    </row>
    <row r="16" spans="1:18" ht="110.25" hidden="1">
      <c r="A16" s="9" t="s">
        <v>20</v>
      </c>
      <c r="B16" s="9" t="s">
        <v>33</v>
      </c>
      <c r="C16" s="45"/>
      <c r="D16" s="36"/>
      <c r="E16" s="18"/>
      <c r="F16" s="36"/>
      <c r="G16" s="36"/>
      <c r="H16" s="18"/>
      <c r="I16" s="18"/>
      <c r="J16" s="18"/>
      <c r="K16" s="18"/>
      <c r="L16" s="10"/>
      <c r="M16" s="10"/>
      <c r="N16" s="15"/>
      <c r="O16" s="46"/>
    </row>
    <row r="17" spans="1:15" ht="47.25">
      <c r="A17" s="5" t="s">
        <v>21</v>
      </c>
      <c r="B17" s="5" t="s">
        <v>46</v>
      </c>
      <c r="C17" s="17">
        <v>2.8740999999999999</v>
      </c>
      <c r="D17" s="17">
        <v>5.9981</v>
      </c>
      <c r="E17" s="17">
        <f>E18+E22+E29+E33+E34</f>
        <v>1577986.8029034846</v>
      </c>
      <c r="F17" s="17">
        <f>F18+F22+F29+F33+F34</f>
        <v>3.7601</v>
      </c>
      <c r="G17" s="17">
        <f>G18+G22</f>
        <v>1692.0563328954831</v>
      </c>
      <c r="H17" s="17">
        <f>H18+H22</f>
        <v>1692.0563328954831</v>
      </c>
      <c r="I17" s="17">
        <f t="shared" ref="I17:N17" si="1">I18+I22+I29+I33+I34</f>
        <v>4682761.8866666667</v>
      </c>
      <c r="J17" s="17">
        <f t="shared" si="1"/>
        <v>3.7601</v>
      </c>
      <c r="K17" s="17">
        <f t="shared" si="1"/>
        <v>5177.4349955199996</v>
      </c>
      <c r="L17" s="6">
        <f>L18+L22+L29+L33+L34</f>
        <v>4275051.8913946664</v>
      </c>
      <c r="M17" s="6">
        <f t="shared" si="1"/>
        <v>4.5606000000000009</v>
      </c>
      <c r="N17" s="6">
        <f t="shared" si="1"/>
        <v>8559.1829705727796</v>
      </c>
      <c r="O17" s="46"/>
    </row>
    <row r="18" spans="1:15" ht="15.75">
      <c r="A18" s="33" t="s">
        <v>22</v>
      </c>
      <c r="B18" s="33" t="s">
        <v>47</v>
      </c>
      <c r="C18" s="39">
        <v>2.6029999999999998</v>
      </c>
      <c r="D18" s="39">
        <v>5.3580000000000005</v>
      </c>
      <c r="E18" s="39">
        <f>AVERAGE(E19:E21)</f>
        <v>431335.42359313986</v>
      </c>
      <c r="F18" s="39">
        <f>SUM(F19:F21)</f>
        <v>3.702</v>
      </c>
      <c r="G18" s="39">
        <f>SUM(G19:G21)</f>
        <v>1625.5505528954832</v>
      </c>
      <c r="H18" s="39">
        <f>G18</f>
        <v>1625.5505528954832</v>
      </c>
      <c r="I18" s="39">
        <f>AVERAGE(I19:I21)</f>
        <v>1901442.2766666666</v>
      </c>
      <c r="J18" s="39">
        <f>SUM(J19:J21)</f>
        <v>3.702</v>
      </c>
      <c r="K18" s="39">
        <f>SUM(K19:K21)</f>
        <v>5015.5543089599996</v>
      </c>
      <c r="L18" s="39">
        <f>AVERAGE(L19:L21)</f>
        <v>1969894.1986266666</v>
      </c>
      <c r="M18" s="39">
        <f>SUM(M19:M21)</f>
        <v>4.1460000000000008</v>
      </c>
      <c r="N18" s="39">
        <f>SUM(N19:N21)</f>
        <v>7235.3802030274801</v>
      </c>
      <c r="O18" s="46"/>
    </row>
    <row r="19" spans="1:15" ht="47.25">
      <c r="A19" s="9" t="s">
        <v>49</v>
      </c>
      <c r="B19" s="9" t="str">
        <f>'до 150 кВт_2020'!B13</f>
        <v>строительство воздушных линий, на уровне напряжения 0,4-1кВ (СИП до 50 мм)</v>
      </c>
      <c r="C19" s="36">
        <v>0.63800000000000001</v>
      </c>
      <c r="D19" s="41">
        <v>1.5110000000000003</v>
      </c>
      <c r="E19" s="18">
        <f t="shared" ref="E19:E20" si="2">G19/F19*1000</f>
        <v>391298.07713954733</v>
      </c>
      <c r="F19" s="41">
        <f>'08_2020'!K142</f>
        <v>1.492</v>
      </c>
      <c r="G19" s="36">
        <f>'08_2020'!L142/1000</f>
        <v>583.81673109220458</v>
      </c>
      <c r="H19" s="18">
        <f t="shared" ref="H19:H22" si="3">G19</f>
        <v>583.81673109220458</v>
      </c>
      <c r="I19" s="18">
        <f>'до 150 кВт_2020'!I13</f>
        <v>1160769.48</v>
      </c>
      <c r="J19" s="18">
        <f>F19</f>
        <v>1.492</v>
      </c>
      <c r="K19" s="18">
        <f>I19*J19/1000</f>
        <v>1731.8680641600001</v>
      </c>
      <c r="L19" s="10">
        <f>I19*1.036</f>
        <v>1202557.1812799999</v>
      </c>
      <c r="M19" s="36">
        <f>AVERAGE(C19,D19,F19)</f>
        <v>1.2136666666666669</v>
      </c>
      <c r="N19" s="10">
        <f t="shared" ref="N19:N20" si="4">L19*M19/1000</f>
        <v>1459.5035656801601</v>
      </c>
      <c r="O19" s="47">
        <f t="shared" ref="O19:O21" si="5">I19-E19</f>
        <v>769471.40286045265</v>
      </c>
    </row>
    <row r="20" spans="1:15" ht="47.25">
      <c r="A20" s="27" t="s">
        <v>50</v>
      </c>
      <c r="B20" s="9" t="s">
        <v>48</v>
      </c>
      <c r="C20" s="36">
        <v>0.44500000000000001</v>
      </c>
      <c r="D20" s="36">
        <v>3.8170000000000002</v>
      </c>
      <c r="E20" s="18">
        <f t="shared" si="2"/>
        <v>471372.77004673245</v>
      </c>
      <c r="F20" s="41">
        <f>'08_2020'!K143</f>
        <v>2.21</v>
      </c>
      <c r="G20" s="36">
        <f>'08_2020'!L143/1000</f>
        <v>1041.7338218032787</v>
      </c>
      <c r="H20" s="18">
        <f t="shared" si="3"/>
        <v>1041.7338218032787</v>
      </c>
      <c r="I20" s="18">
        <f>'до 150 кВт_2020'!I14</f>
        <v>1485830.88</v>
      </c>
      <c r="J20" s="18">
        <f t="shared" ref="J20" si="6">F20</f>
        <v>2.21</v>
      </c>
      <c r="K20" s="18">
        <f t="shared" ref="K20:K28" si="7">I20*J20/1000</f>
        <v>3283.6862447999997</v>
      </c>
      <c r="L20" s="10">
        <f>I20*1.036</f>
        <v>1539320.79168</v>
      </c>
      <c r="M20" s="36">
        <f t="shared" ref="M20" si="8">AVERAGE(C20,D20,F20)</f>
        <v>2.1573333333333333</v>
      </c>
      <c r="N20" s="10">
        <f t="shared" si="4"/>
        <v>3320.8280545843199</v>
      </c>
      <c r="O20" s="47">
        <f t="shared" si="5"/>
        <v>1014458.1099532675</v>
      </c>
    </row>
    <row r="21" spans="1:15" ht="47.25">
      <c r="A21" s="9" t="s">
        <v>50</v>
      </c>
      <c r="B21" s="9" t="s">
        <v>53</v>
      </c>
      <c r="C21" s="36">
        <v>1.52</v>
      </c>
      <c r="D21" s="36">
        <v>0.03</v>
      </c>
      <c r="E21" s="18"/>
      <c r="F21" s="36"/>
      <c r="G21" s="36"/>
      <c r="H21" s="18">
        <f t="shared" si="3"/>
        <v>0</v>
      </c>
      <c r="I21" s="18">
        <v>3057726.47</v>
      </c>
      <c r="J21" s="18">
        <f t="shared" ref="J21" si="9">F21</f>
        <v>0</v>
      </c>
      <c r="K21" s="18">
        <f t="shared" ref="K21" si="10">I21*J21/1000</f>
        <v>0</v>
      </c>
      <c r="L21" s="10">
        <f>I21*1.036</f>
        <v>3167804.6229200005</v>
      </c>
      <c r="M21" s="36">
        <f t="shared" ref="M21" si="11">AVERAGE(C21,D21,F21)</f>
        <v>0.77500000000000002</v>
      </c>
      <c r="N21" s="10">
        <f t="shared" ref="N21" si="12">L21*M21/1000</f>
        <v>2455.0485827630005</v>
      </c>
      <c r="O21" s="47">
        <f t="shared" si="5"/>
        <v>3057726.47</v>
      </c>
    </row>
    <row r="22" spans="1:15" ht="15.75">
      <c r="A22" s="33" t="s">
        <v>36</v>
      </c>
      <c r="B22" s="33" t="s">
        <v>79</v>
      </c>
      <c r="C22" s="39">
        <v>0.27100000000000002</v>
      </c>
      <c r="D22" s="39">
        <v>0.64</v>
      </c>
      <c r="E22" s="39">
        <f>AVERAGE(E24:E28)</f>
        <v>1146651.3793103448</v>
      </c>
      <c r="F22" s="39">
        <f>SUM(F24:F28)</f>
        <v>5.8000000000000003E-2</v>
      </c>
      <c r="G22" s="39">
        <f>SUM(G24:G28)</f>
        <v>66.505780000000001</v>
      </c>
      <c r="H22" s="39">
        <f t="shared" si="3"/>
        <v>66.505780000000001</v>
      </c>
      <c r="I22" s="39">
        <f>AVERAGE(I24:I28)</f>
        <v>2781319.61</v>
      </c>
      <c r="J22" s="39">
        <f>SUM(J24:J28)</f>
        <v>5.8000000000000003E-2</v>
      </c>
      <c r="K22" s="39">
        <f>SUM(K24:K28)</f>
        <v>161.88068656000002</v>
      </c>
      <c r="L22" s="39">
        <f>AVERAGE(L24:L28)</f>
        <v>2305157.6927680001</v>
      </c>
      <c r="M22" s="39">
        <f>SUM(M24:M28)</f>
        <v>0.41449999999999998</v>
      </c>
      <c r="N22" s="39">
        <f>SUM(N24:N28)</f>
        <v>1323.8027675453</v>
      </c>
      <c r="O22" s="46"/>
    </row>
    <row r="23" spans="1:15" s="129" customFormat="1" ht="31.5" hidden="1">
      <c r="A23" s="9" t="s">
        <v>512</v>
      </c>
      <c r="B23" s="9" t="s">
        <v>40</v>
      </c>
      <c r="C23" s="36"/>
      <c r="D23" s="36"/>
      <c r="E23" s="18"/>
      <c r="F23" s="36"/>
      <c r="G23" s="36"/>
      <c r="H23" s="18">
        <f>G23</f>
        <v>0</v>
      </c>
      <c r="I23" s="18"/>
      <c r="J23" s="18"/>
      <c r="K23" s="18">
        <f t="shared" ref="K23" si="13">I23*J23/1000</f>
        <v>0</v>
      </c>
      <c r="L23" s="10">
        <f t="shared" ref="L23" si="14">I23*1.036</f>
        <v>0</v>
      </c>
      <c r="M23" s="10">
        <f t="shared" ref="M23" si="15">J23</f>
        <v>0</v>
      </c>
      <c r="N23" s="10">
        <f t="shared" ref="N23" si="16">L23*M23/1000</f>
        <v>0</v>
      </c>
      <c r="O23" s="141"/>
    </row>
    <row r="24" spans="1:15" ht="31.5">
      <c r="A24" s="9" t="s">
        <v>103</v>
      </c>
      <c r="B24" s="9" t="s">
        <v>166</v>
      </c>
      <c r="C24" s="36">
        <v>7.0000000000000007E-2</v>
      </c>
      <c r="D24" s="36">
        <v>7.0000000000000007E-2</v>
      </c>
      <c r="E24" s="18"/>
      <c r="F24" s="36"/>
      <c r="G24" s="36"/>
      <c r="H24" s="18">
        <f>G24</f>
        <v>0</v>
      </c>
      <c r="I24" s="18">
        <f>'до 150 кВт_2020'!I18</f>
        <v>2094325.56</v>
      </c>
      <c r="J24" s="18">
        <f t="shared" ref="J24:J28" si="17">F24</f>
        <v>0</v>
      </c>
      <c r="K24" s="18">
        <f t="shared" si="7"/>
        <v>0</v>
      </c>
      <c r="L24" s="10">
        <f t="shared" ref="L24:L27" si="18">I24*1.036</f>
        <v>2169721.2801600001</v>
      </c>
      <c r="M24" s="10">
        <f t="shared" ref="M24" si="19">J24</f>
        <v>0</v>
      </c>
      <c r="N24" s="10">
        <f t="shared" ref="N24:N28" si="20">L24*M24/1000</f>
        <v>0</v>
      </c>
      <c r="O24" s="47">
        <f>I24-E24</f>
        <v>2094325.56</v>
      </c>
    </row>
    <row r="25" spans="1:15" ht="31.5">
      <c r="A25" s="9" t="s">
        <v>54</v>
      </c>
      <c r="B25" s="9" t="s">
        <v>52</v>
      </c>
      <c r="C25" s="36">
        <v>0</v>
      </c>
      <c r="D25" s="36"/>
      <c r="E25" s="18">
        <f t="shared" ref="E25" si="21">G25/F25*1000</f>
        <v>1146651.3793103448</v>
      </c>
      <c r="F25" s="41">
        <f>'08_2020'!K144</f>
        <v>5.8000000000000003E-2</v>
      </c>
      <c r="G25" s="36">
        <f>'08_2020'!L144/1000</f>
        <v>66.505780000000001</v>
      </c>
      <c r="H25" s="18">
        <f t="shared" ref="H25" si="22">G25</f>
        <v>66.505780000000001</v>
      </c>
      <c r="I25" s="18">
        <f>'до 150 кВт_2020'!I19</f>
        <v>2791046.32</v>
      </c>
      <c r="J25" s="18">
        <f t="shared" si="17"/>
        <v>5.8000000000000003E-2</v>
      </c>
      <c r="K25" s="18">
        <f t="shared" si="7"/>
        <v>161.88068656000002</v>
      </c>
      <c r="L25" s="10">
        <f t="shared" si="18"/>
        <v>2891523.98752</v>
      </c>
      <c r="M25" s="36">
        <f t="shared" ref="M25:M27" si="23">AVERAGE(C25,D25,F25)</f>
        <v>2.9000000000000001E-2</v>
      </c>
      <c r="N25" s="10">
        <f t="shared" si="20"/>
        <v>83.85419563808</v>
      </c>
      <c r="O25" s="46"/>
    </row>
    <row r="26" spans="1:15" ht="31.5">
      <c r="A26" s="9" t="s">
        <v>55</v>
      </c>
      <c r="B26" s="9" t="s">
        <v>567</v>
      </c>
      <c r="C26" s="36">
        <v>0.20100000000000001</v>
      </c>
      <c r="D26" s="36">
        <v>0.09</v>
      </c>
      <c r="E26" s="18"/>
      <c r="F26" s="36"/>
      <c r="G26" s="36"/>
      <c r="H26" s="18">
        <f t="shared" ref="H26:H28" si="24">G26</f>
        <v>0</v>
      </c>
      <c r="I26" s="18">
        <f>'до 150 кВт_2020'!I20</f>
        <v>3182180.09</v>
      </c>
      <c r="J26" s="18">
        <f t="shared" si="17"/>
        <v>0</v>
      </c>
      <c r="K26" s="18">
        <f t="shared" si="7"/>
        <v>0</v>
      </c>
      <c r="L26" s="10">
        <f t="shared" si="18"/>
        <v>3296738.5732399998</v>
      </c>
      <c r="M26" s="36">
        <f t="shared" si="23"/>
        <v>0.14550000000000002</v>
      </c>
      <c r="N26" s="10">
        <f t="shared" si="20"/>
        <v>479.67546240642002</v>
      </c>
      <c r="O26" s="47">
        <f>I26-E26</f>
        <v>3182180.09</v>
      </c>
    </row>
    <row r="27" spans="1:15" ht="31.5">
      <c r="A27" s="9" t="s">
        <v>58</v>
      </c>
      <c r="B27" s="9" t="s">
        <v>56</v>
      </c>
      <c r="C27" s="36">
        <v>0</v>
      </c>
      <c r="D27" s="36">
        <v>0.48</v>
      </c>
      <c r="E27" s="18"/>
      <c r="F27" s="36"/>
      <c r="G27" s="36"/>
      <c r="H27" s="18">
        <f t="shared" ref="H27" si="25">G27</f>
        <v>0</v>
      </c>
      <c r="I27" s="18">
        <f>'до 150 кВт_2020'!I21</f>
        <v>3057726.47</v>
      </c>
      <c r="J27" s="18">
        <f t="shared" si="17"/>
        <v>0</v>
      </c>
      <c r="K27" s="18">
        <f t="shared" si="7"/>
        <v>0</v>
      </c>
      <c r="L27" s="10">
        <f t="shared" si="18"/>
        <v>3167804.6229200005</v>
      </c>
      <c r="M27" s="36">
        <f t="shared" si="23"/>
        <v>0.24</v>
      </c>
      <c r="N27" s="10">
        <f t="shared" si="20"/>
        <v>760.27310950080005</v>
      </c>
      <c r="O27" s="46"/>
    </row>
    <row r="28" spans="1:15" ht="31.5" hidden="1">
      <c r="A28" s="9" t="s">
        <v>59</v>
      </c>
      <c r="B28" s="9" t="s">
        <v>57</v>
      </c>
      <c r="C28" s="36">
        <v>0</v>
      </c>
      <c r="D28" s="36"/>
      <c r="E28" s="18"/>
      <c r="F28" s="36"/>
      <c r="G28" s="36"/>
      <c r="H28" s="18">
        <f t="shared" si="24"/>
        <v>0</v>
      </c>
      <c r="I28" s="18"/>
      <c r="J28" s="18">
        <f t="shared" si="17"/>
        <v>0</v>
      </c>
      <c r="K28" s="18">
        <f t="shared" si="7"/>
        <v>0</v>
      </c>
      <c r="L28" s="10">
        <f t="shared" ref="L28" si="26">I28*1.04</f>
        <v>0</v>
      </c>
      <c r="M28" s="10">
        <v>0</v>
      </c>
      <c r="N28" s="10">
        <f t="shared" si="20"/>
        <v>0</v>
      </c>
      <c r="O28" s="46"/>
    </row>
    <row r="29" spans="1:15" ht="47.25">
      <c r="A29" s="9" t="s">
        <v>60</v>
      </c>
      <c r="B29" s="43" t="s">
        <v>19</v>
      </c>
      <c r="C29" s="36">
        <v>0</v>
      </c>
      <c r="D29" s="36"/>
      <c r="E29" s="18">
        <v>0</v>
      </c>
      <c r="F29" s="36"/>
      <c r="G29" s="36">
        <v>0</v>
      </c>
      <c r="H29" s="18">
        <f t="shared" ref="H29:H34" si="27">G29</f>
        <v>0</v>
      </c>
      <c r="I29" s="18">
        <v>0</v>
      </c>
      <c r="J29" s="18">
        <v>0</v>
      </c>
      <c r="K29" s="18">
        <v>0</v>
      </c>
      <c r="L29" s="10">
        <v>0</v>
      </c>
      <c r="M29" s="10">
        <f t="shared" ref="M29" si="28">(C29+D29+F29)/3</f>
        <v>0</v>
      </c>
      <c r="N29" s="10">
        <f>L29*M29*5.69/1000</f>
        <v>0</v>
      </c>
      <c r="O29" s="46"/>
    </row>
    <row r="30" spans="1:15" s="8" customFormat="1" ht="78.75">
      <c r="A30" s="5" t="s">
        <v>62</v>
      </c>
      <c r="B30" s="5" t="s">
        <v>64</v>
      </c>
      <c r="C30" s="35"/>
      <c r="D30" s="35">
        <v>400</v>
      </c>
      <c r="E30" s="17">
        <f>E31</f>
        <v>0</v>
      </c>
      <c r="F30" s="17">
        <f t="shared" ref="F30:K30" si="29">F31</f>
        <v>0</v>
      </c>
      <c r="G30" s="17">
        <f t="shared" si="29"/>
        <v>0</v>
      </c>
      <c r="H30" s="17">
        <f t="shared" si="29"/>
        <v>0</v>
      </c>
      <c r="I30" s="17">
        <f t="shared" si="29"/>
        <v>9023.48</v>
      </c>
      <c r="J30" s="17">
        <f t="shared" si="29"/>
        <v>0</v>
      </c>
      <c r="K30" s="17">
        <f t="shared" si="29"/>
        <v>0</v>
      </c>
      <c r="L30" s="6"/>
      <c r="M30" s="6"/>
      <c r="N30" s="6"/>
      <c r="O30" s="52"/>
    </row>
    <row r="31" spans="1:15" ht="31.5">
      <c r="A31" s="53" t="s">
        <v>110</v>
      </c>
      <c r="B31" s="43" t="s">
        <v>111</v>
      </c>
      <c r="C31" s="36"/>
      <c r="D31" s="36">
        <v>400</v>
      </c>
      <c r="E31" s="18"/>
      <c r="F31" s="36"/>
      <c r="G31" s="36"/>
      <c r="H31" s="18">
        <f>G31</f>
        <v>0</v>
      </c>
      <c r="I31" s="18">
        <f>'до 150 кВт_2020'!I28</f>
        <v>9023.48</v>
      </c>
      <c r="J31" s="18">
        <f>F31</f>
        <v>0</v>
      </c>
      <c r="K31" s="18">
        <f>I31*J31/1000</f>
        <v>0</v>
      </c>
      <c r="L31" s="10"/>
      <c r="M31" s="10"/>
      <c r="N31" s="10"/>
      <c r="O31" s="46"/>
    </row>
    <row r="32" spans="1:15" ht="47.25">
      <c r="A32" s="9" t="s">
        <v>65</v>
      </c>
      <c r="B32" s="9" t="s">
        <v>66</v>
      </c>
      <c r="C32" s="36"/>
      <c r="D32" s="36"/>
      <c r="E32" s="18"/>
      <c r="F32" s="36"/>
      <c r="G32" s="36"/>
      <c r="H32" s="18"/>
      <c r="I32" s="18"/>
      <c r="J32" s="18"/>
      <c r="K32" s="18"/>
      <c r="L32" s="10"/>
      <c r="M32" s="10"/>
      <c r="N32" s="10"/>
      <c r="O32" s="46"/>
    </row>
    <row r="33" spans="1:15" ht="94.5">
      <c r="A33" s="38" t="s">
        <v>69</v>
      </c>
      <c r="B33" s="43" t="s">
        <v>44</v>
      </c>
      <c r="C33" s="36">
        <v>0</v>
      </c>
      <c r="D33" s="36">
        <v>0</v>
      </c>
      <c r="E33" s="18"/>
      <c r="F33" s="36">
        <v>0</v>
      </c>
      <c r="G33" s="36">
        <v>0</v>
      </c>
      <c r="H33" s="18">
        <f t="shared" si="27"/>
        <v>0</v>
      </c>
      <c r="I33" s="18"/>
      <c r="J33" s="18">
        <v>0</v>
      </c>
      <c r="K33" s="18">
        <f>I33*J33/1000*4.36</f>
        <v>0</v>
      </c>
      <c r="L33" s="16">
        <v>0</v>
      </c>
      <c r="M33" s="16">
        <v>0</v>
      </c>
      <c r="N33" s="16">
        <f>L33*M33/1000*1.04</f>
        <v>0</v>
      </c>
      <c r="O33" s="46"/>
    </row>
    <row r="34" spans="1:15" ht="56.25" customHeight="1">
      <c r="A34" s="9" t="s">
        <v>68</v>
      </c>
      <c r="B34" s="9" t="s">
        <v>67</v>
      </c>
      <c r="C34" s="36">
        <v>1E-4</v>
      </c>
      <c r="D34" s="36">
        <v>1E-4</v>
      </c>
      <c r="E34" s="18">
        <f>G34/F34*1000/5.69</f>
        <v>0</v>
      </c>
      <c r="F34" s="36">
        <v>1E-4</v>
      </c>
      <c r="G34" s="36">
        <v>0</v>
      </c>
      <c r="H34" s="18">
        <f t="shared" si="27"/>
        <v>0</v>
      </c>
      <c r="I34" s="18">
        <f>K34/J34*1000/5.69</f>
        <v>0</v>
      </c>
      <c r="J34" s="18">
        <v>1E-4</v>
      </c>
      <c r="K34" s="18">
        <v>0</v>
      </c>
      <c r="L34" s="10">
        <v>0</v>
      </c>
      <c r="M34" s="10">
        <f>(C34+D34+F34)/3</f>
        <v>1E-4</v>
      </c>
      <c r="N34" s="10">
        <f>L34*M34*5.69/1000</f>
        <v>0</v>
      </c>
      <c r="O34" s="46"/>
    </row>
    <row r="35" spans="1:15" ht="63">
      <c r="A35" s="5" t="s">
        <v>71</v>
      </c>
      <c r="B35" s="5" t="s">
        <v>70</v>
      </c>
      <c r="C35" s="18" t="s">
        <v>15</v>
      </c>
      <c r="D35" s="18" t="s">
        <v>15</v>
      </c>
      <c r="E35" s="18" t="s">
        <v>15</v>
      </c>
      <c r="F35" s="18" t="s">
        <v>15</v>
      </c>
      <c r="G35" s="17">
        <f>G36*G37/1000</f>
        <v>88.092900000000014</v>
      </c>
      <c r="H35" s="17">
        <f>H36*H37/1000</f>
        <v>88.092900000000014</v>
      </c>
      <c r="I35" s="18" t="s">
        <v>15</v>
      </c>
      <c r="J35" s="18" t="s">
        <v>15</v>
      </c>
      <c r="K35" s="17">
        <f>K36*K37/1000</f>
        <v>88.092900000000014</v>
      </c>
      <c r="L35" s="10" t="s">
        <v>15</v>
      </c>
      <c r="M35" s="10" t="s">
        <v>15</v>
      </c>
      <c r="N35" s="6">
        <f>N36*N37/1000</f>
        <v>94.462933333333339</v>
      </c>
      <c r="O35" s="46"/>
    </row>
    <row r="36" spans="1:15" ht="31.5">
      <c r="A36" s="9" t="s">
        <v>72</v>
      </c>
      <c r="B36" s="9" t="s">
        <v>34</v>
      </c>
      <c r="C36" s="18" t="s">
        <v>15</v>
      </c>
      <c r="D36" s="18" t="s">
        <v>15</v>
      </c>
      <c r="E36" s="18" t="s">
        <v>15</v>
      </c>
      <c r="F36" s="18" t="s">
        <v>15</v>
      </c>
      <c r="G36" s="18">
        <v>466.1</v>
      </c>
      <c r="H36" s="18">
        <f>G36</f>
        <v>466.1</v>
      </c>
      <c r="I36" s="18" t="s">
        <v>15</v>
      </c>
      <c r="J36" s="18" t="s">
        <v>15</v>
      </c>
      <c r="K36" s="18">
        <v>466.1</v>
      </c>
      <c r="L36" s="10" t="s">
        <v>15</v>
      </c>
      <c r="M36" s="10" t="s">
        <v>15</v>
      </c>
      <c r="N36" s="10">
        <v>466.1</v>
      </c>
      <c r="O36" s="46"/>
    </row>
    <row r="37" spans="1:15" ht="204.75">
      <c r="A37" s="9" t="s">
        <v>73</v>
      </c>
      <c r="B37" s="9" t="s">
        <v>74</v>
      </c>
      <c r="C37" s="54">
        <v>251</v>
      </c>
      <c r="D37" s="54">
        <v>168</v>
      </c>
      <c r="E37" s="54" t="s">
        <v>15</v>
      </c>
      <c r="F37" s="54" t="s">
        <v>15</v>
      </c>
      <c r="G37" s="62">
        <v>189</v>
      </c>
      <c r="H37" s="54">
        <f>G37</f>
        <v>189</v>
      </c>
      <c r="I37" s="54" t="s">
        <v>15</v>
      </c>
      <c r="J37" s="54" t="s">
        <v>15</v>
      </c>
      <c r="K37" s="54">
        <f>G37</f>
        <v>189</v>
      </c>
      <c r="L37" s="63" t="s">
        <v>15</v>
      </c>
      <c r="M37" s="63" t="s">
        <v>15</v>
      </c>
      <c r="N37" s="63">
        <f>M13</f>
        <v>202.66666666666666</v>
      </c>
      <c r="O37" s="46"/>
    </row>
    <row r="38" spans="1:15" ht="110.25">
      <c r="A38" s="5" t="s">
        <v>36</v>
      </c>
      <c r="B38" s="5" t="s">
        <v>75</v>
      </c>
      <c r="C38" s="18" t="s">
        <v>15</v>
      </c>
      <c r="D38" s="18" t="s">
        <v>15</v>
      </c>
      <c r="E38" s="18" t="s">
        <v>15</v>
      </c>
      <c r="F38" s="18" t="s">
        <v>15</v>
      </c>
      <c r="G38" s="17">
        <f>G12+G17+G30-G35</f>
        <v>4967.2151252954836</v>
      </c>
      <c r="H38" s="17">
        <f>H12+H17+H30-H35</f>
        <v>4967.2151252954836</v>
      </c>
      <c r="I38" s="18" t="s">
        <v>15</v>
      </c>
      <c r="J38" s="18" t="s">
        <v>15</v>
      </c>
      <c r="K38" s="17">
        <f>K17+K30-K35</f>
        <v>5089.3420955199999</v>
      </c>
      <c r="L38" s="10" t="s">
        <v>15</v>
      </c>
      <c r="M38" s="10" t="s">
        <v>15</v>
      </c>
      <c r="N38" s="17">
        <f>N17+N30-N35</f>
        <v>8464.7200372394454</v>
      </c>
      <c r="O38" s="58"/>
    </row>
    <row r="39" spans="1:15" s="59" customFormat="1" ht="15.75">
      <c r="D39" s="60"/>
      <c r="G39" s="61"/>
      <c r="H39" s="105"/>
    </row>
    <row r="40" spans="1:15">
      <c r="G40" s="26"/>
      <c r="H40" s="178"/>
      <c r="N40" s="26"/>
    </row>
    <row r="42" spans="1:15" ht="21">
      <c r="C42" s="22" t="s">
        <v>168</v>
      </c>
      <c r="D42" s="22"/>
      <c r="G42" s="26"/>
      <c r="I42" s="22" t="s">
        <v>169</v>
      </c>
    </row>
    <row r="44" spans="1:15">
      <c r="E44" s="26"/>
    </row>
    <row r="45" spans="1:15">
      <c r="E45" s="26"/>
      <c r="H45" s="64"/>
    </row>
  </sheetData>
  <mergeCells count="23">
    <mergeCell ref="O10:O11"/>
    <mergeCell ref="L8:N8"/>
    <mergeCell ref="E7:G7"/>
    <mergeCell ref="I7:K7"/>
    <mergeCell ref="L7:N7"/>
    <mergeCell ref="B3:N3"/>
    <mergeCell ref="E9:E10"/>
    <mergeCell ref="F9:F10"/>
    <mergeCell ref="G9:G10"/>
    <mergeCell ref="E8:G8"/>
    <mergeCell ref="I8:K8"/>
    <mergeCell ref="H10:H11"/>
    <mergeCell ref="N9:N10"/>
    <mergeCell ref="I9:I10"/>
    <mergeCell ref="J9:J10"/>
    <mergeCell ref="K9:K10"/>
    <mergeCell ref="L9:L10"/>
    <mergeCell ref="M9:M10"/>
    <mergeCell ref="A7:A10"/>
    <mergeCell ref="B7:B10"/>
    <mergeCell ref="C7:D7"/>
    <mergeCell ref="C9:C10"/>
    <mergeCell ref="D9:D10"/>
  </mergeCells>
  <pageMargins left="3.937007874015748E-2" right="0.19685039370078741" top="0.53" bottom="0.15748031496062992" header="0.55000000000000004" footer="0.31496062992125984"/>
  <pageSetup paperSize="9" scale="52" fitToHeight="2" orientation="landscape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58"/>
  <sheetViews>
    <sheetView tabSelected="1" zoomScale="70" zoomScaleNormal="70" zoomScaleSheetLayoutView="90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G13" sqref="G13"/>
    </sheetView>
  </sheetViews>
  <sheetFormatPr defaultRowHeight="15"/>
  <cols>
    <col min="1" max="1" width="10.85546875" customWidth="1"/>
    <col min="2" max="2" width="40.7109375" customWidth="1"/>
    <col min="3" max="4" width="20.5703125" customWidth="1"/>
    <col min="5" max="5" width="16.42578125" customWidth="1"/>
    <col min="6" max="6" width="15.85546875" customWidth="1"/>
    <col min="7" max="7" width="17.7109375" bestFit="1" customWidth="1"/>
    <col min="8" max="8" width="17.7109375" customWidth="1"/>
    <col min="9" max="9" width="20.140625" bestFit="1" customWidth="1"/>
    <col min="10" max="10" width="17" customWidth="1"/>
    <col min="11" max="11" width="14.42578125" customWidth="1"/>
    <col min="12" max="12" width="17.7109375" bestFit="1" customWidth="1"/>
    <col min="13" max="14" width="15.85546875" customWidth="1"/>
    <col min="15" max="17" width="15.85546875" hidden="1" customWidth="1"/>
    <col min="18" max="18" width="20.28515625" hidden="1" customWidth="1"/>
  </cols>
  <sheetData>
    <row r="2" spans="1:20" ht="49.5" customHeight="1">
      <c r="B2" s="218" t="s">
        <v>108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6" spans="1:20" ht="39" customHeight="1">
      <c r="A6" s="216" t="s">
        <v>0</v>
      </c>
      <c r="B6" s="216" t="s">
        <v>1</v>
      </c>
      <c r="C6" s="214" t="s">
        <v>23</v>
      </c>
      <c r="D6" s="238"/>
      <c r="E6" s="224" t="s">
        <v>239</v>
      </c>
      <c r="F6" s="239"/>
      <c r="G6" s="239"/>
      <c r="H6" s="25"/>
      <c r="I6" s="214" t="s">
        <v>240</v>
      </c>
      <c r="J6" s="215"/>
      <c r="K6" s="215"/>
      <c r="L6" s="240" t="s">
        <v>241</v>
      </c>
      <c r="M6" s="240"/>
      <c r="N6" s="240"/>
      <c r="O6" s="241"/>
      <c r="P6" s="241"/>
      <c r="Q6" s="241"/>
    </row>
    <row r="7" spans="1:20" ht="36.75" customHeight="1">
      <c r="A7" s="236"/>
      <c r="B7" s="236"/>
      <c r="C7" s="13">
        <v>2018</v>
      </c>
      <c r="D7" s="13">
        <v>2019</v>
      </c>
      <c r="E7" s="230" t="s">
        <v>3</v>
      </c>
      <c r="F7" s="231"/>
      <c r="G7" s="232"/>
      <c r="H7" s="24"/>
      <c r="I7" s="230" t="s">
        <v>3</v>
      </c>
      <c r="J7" s="231"/>
      <c r="K7" s="232"/>
      <c r="L7" s="230" t="s">
        <v>3</v>
      </c>
      <c r="M7" s="231"/>
      <c r="N7" s="232"/>
      <c r="O7" s="233" t="s">
        <v>4</v>
      </c>
      <c r="P7" s="234"/>
      <c r="Q7" s="235"/>
    </row>
    <row r="8" spans="1:20" ht="96.75" customHeight="1">
      <c r="A8" s="236"/>
      <c r="B8" s="236"/>
      <c r="C8" s="2" t="s">
        <v>6</v>
      </c>
      <c r="D8" s="2" t="s">
        <v>6</v>
      </c>
      <c r="E8" s="2" t="s">
        <v>5</v>
      </c>
      <c r="F8" s="2" t="s">
        <v>6</v>
      </c>
      <c r="G8" s="2" t="s">
        <v>7</v>
      </c>
      <c r="H8" s="23" t="s">
        <v>39</v>
      </c>
      <c r="I8" s="2" t="s">
        <v>8</v>
      </c>
      <c r="J8" s="2" t="s">
        <v>6</v>
      </c>
      <c r="K8" s="2" t="s">
        <v>9</v>
      </c>
      <c r="L8" s="2" t="s">
        <v>10</v>
      </c>
      <c r="M8" s="2" t="s">
        <v>6</v>
      </c>
      <c r="N8" s="2" t="s">
        <v>9</v>
      </c>
      <c r="O8" s="3" t="s">
        <v>10</v>
      </c>
      <c r="P8" s="3" t="s">
        <v>6</v>
      </c>
      <c r="Q8" s="48" t="s">
        <v>9</v>
      </c>
      <c r="R8" s="3" t="s">
        <v>107</v>
      </c>
    </row>
    <row r="9" spans="1:20" ht="59.25" customHeight="1">
      <c r="A9" s="237"/>
      <c r="B9" s="237"/>
      <c r="C9" s="2" t="s">
        <v>12</v>
      </c>
      <c r="D9" s="2" t="s">
        <v>12</v>
      </c>
      <c r="E9" s="2" t="s">
        <v>11</v>
      </c>
      <c r="F9" s="2" t="s">
        <v>12</v>
      </c>
      <c r="G9" s="2" t="s">
        <v>13</v>
      </c>
      <c r="H9" s="23"/>
      <c r="I9" s="2" t="s">
        <v>11</v>
      </c>
      <c r="J9" s="2" t="s">
        <v>12</v>
      </c>
      <c r="K9" s="2" t="s">
        <v>13</v>
      </c>
      <c r="L9" s="2" t="s">
        <v>11</v>
      </c>
      <c r="M9" s="2" t="s">
        <v>12</v>
      </c>
      <c r="N9" s="2" t="s">
        <v>13</v>
      </c>
      <c r="O9" s="3" t="s">
        <v>11</v>
      </c>
      <c r="P9" s="3" t="s">
        <v>12</v>
      </c>
      <c r="Q9" s="48" t="s">
        <v>13</v>
      </c>
      <c r="R9" s="46"/>
    </row>
    <row r="10" spans="1:20" ht="15.75">
      <c r="A10" s="2">
        <v>1</v>
      </c>
      <c r="B10" s="2">
        <v>2</v>
      </c>
      <c r="C10" s="2">
        <v>4</v>
      </c>
      <c r="D10" s="2">
        <v>4</v>
      </c>
      <c r="E10" s="2">
        <v>3</v>
      </c>
      <c r="F10" s="2">
        <v>4</v>
      </c>
      <c r="G10" s="2">
        <v>5</v>
      </c>
      <c r="H10" s="23"/>
      <c r="I10" s="2">
        <v>9</v>
      </c>
      <c r="J10" s="2">
        <v>10</v>
      </c>
      <c r="K10" s="2">
        <v>11</v>
      </c>
      <c r="L10" s="2">
        <v>15</v>
      </c>
      <c r="M10" s="2">
        <v>16</v>
      </c>
      <c r="N10" s="2">
        <v>17</v>
      </c>
      <c r="O10" s="3">
        <v>18</v>
      </c>
      <c r="P10" s="3">
        <v>19</v>
      </c>
      <c r="Q10" s="48">
        <v>20</v>
      </c>
      <c r="R10" s="46"/>
    </row>
    <row r="11" spans="1:20" s="8" customFormat="1" ht="110.25">
      <c r="A11" s="4" t="s">
        <v>14</v>
      </c>
      <c r="B11" s="5" t="s">
        <v>76</v>
      </c>
      <c r="C11" s="6" t="s">
        <v>15</v>
      </c>
      <c r="D11" s="6" t="s">
        <v>15</v>
      </c>
      <c r="E11" s="6" t="s">
        <v>15</v>
      </c>
      <c r="F11" s="6" t="s">
        <v>15</v>
      </c>
      <c r="G11" s="6">
        <f>G12+G16+G29+G23+G25</f>
        <v>10048.937041907802</v>
      </c>
      <c r="H11" s="6">
        <f>H12+H16+H29+H23+H25</f>
        <v>10048.937041907802</v>
      </c>
      <c r="I11" s="6" t="s">
        <v>15</v>
      </c>
      <c r="J11" s="6" t="s">
        <v>15</v>
      </c>
      <c r="K11" s="6">
        <f>K12+K16+K29</f>
        <v>20861.801199100002</v>
      </c>
      <c r="L11" s="6" t="s">
        <v>15</v>
      </c>
      <c r="M11" s="6" t="s">
        <v>15</v>
      </c>
      <c r="N11" s="6">
        <f>N12+N16+N29</f>
        <v>16131.110259157838</v>
      </c>
      <c r="O11" s="7" t="s">
        <v>15</v>
      </c>
      <c r="P11" s="7" t="s">
        <v>15</v>
      </c>
      <c r="Q11" s="49">
        <f>SUM(Q12:Q32)</f>
        <v>583.24261430000001</v>
      </c>
      <c r="R11" s="52"/>
    </row>
    <row r="12" spans="1:20" ht="15.75">
      <c r="A12" s="32">
        <v>2</v>
      </c>
      <c r="B12" s="33" t="s">
        <v>77</v>
      </c>
      <c r="C12" s="34">
        <v>3.5949999999999998</v>
      </c>
      <c r="D12" s="34">
        <v>2.67</v>
      </c>
      <c r="E12" s="34">
        <f>AVERAGE(E13:E15)</f>
        <v>312636.73007813812</v>
      </c>
      <c r="F12" s="34">
        <f>SUM(F13:F15)</f>
        <v>8.668000000000001</v>
      </c>
      <c r="G12" s="34">
        <f>G13+G14+G15</f>
        <v>2197.8558536287496</v>
      </c>
      <c r="H12" s="34">
        <f>SUM(H13:H15)</f>
        <v>2197.8558536287496</v>
      </c>
      <c r="I12" s="34">
        <f>AVERAGE(I13:I15)</f>
        <v>1511106.3833333335</v>
      </c>
      <c r="J12" s="34">
        <f>SUM(J13:J15)</f>
        <v>8.668000000000001</v>
      </c>
      <c r="K12" s="34">
        <f>SUM(K13:K15)</f>
        <v>11768.867777740001</v>
      </c>
      <c r="L12" s="34">
        <f>AVERAGE(L13:L15)</f>
        <v>1565506.2131333333</v>
      </c>
      <c r="M12" s="34">
        <f>SUM(M13:M15)</f>
        <v>5.3843333333333341</v>
      </c>
      <c r="N12" s="34">
        <f>SUM(N13:N15)</f>
        <v>7587.0610465288801</v>
      </c>
      <c r="O12" s="11">
        <v>191966</v>
      </c>
      <c r="P12" s="11">
        <f>((1.3+1.2+1.3)/3)/4</f>
        <v>0.31666666666666665</v>
      </c>
      <c r="Q12" s="50">
        <f>O12*P12/1000*4.02</f>
        <v>244.37271799999996</v>
      </c>
      <c r="R12" s="46"/>
    </row>
    <row r="13" spans="1:20" ht="47.25">
      <c r="A13" s="31" t="s">
        <v>521</v>
      </c>
      <c r="B13" s="9" t="s">
        <v>78</v>
      </c>
      <c r="C13" s="12">
        <v>2.52</v>
      </c>
      <c r="D13" s="12">
        <v>1.8149999999999999</v>
      </c>
      <c r="E13" s="12">
        <f>G13/F13*1000</f>
        <v>192579.99472989186</v>
      </c>
      <c r="F13" s="12">
        <f>'08_2020'!H142</f>
        <v>4.168000000000001</v>
      </c>
      <c r="G13" s="12">
        <f>'08_2020'!I142/1000</f>
        <v>802.67341803418947</v>
      </c>
      <c r="H13" s="10">
        <f>G13</f>
        <v>802.67341803418947</v>
      </c>
      <c r="I13" s="12">
        <v>1160769.48</v>
      </c>
      <c r="J13" s="12">
        <f>F13</f>
        <v>4.168000000000001</v>
      </c>
      <c r="K13" s="18">
        <f>I13*J13/1000</f>
        <v>4838.0871926400014</v>
      </c>
      <c r="L13" s="10">
        <f>I13*1.036</f>
        <v>1202557.1812799999</v>
      </c>
      <c r="M13" s="12">
        <f>AVERAGE(C13:D13,F13)</f>
        <v>2.8343333333333334</v>
      </c>
      <c r="N13" s="12">
        <f>L13*M13/1000</f>
        <v>3408.4479041412797</v>
      </c>
      <c r="O13" s="11"/>
      <c r="P13" s="11"/>
      <c r="Q13" s="50"/>
      <c r="R13" s="47">
        <f>I13-E13</f>
        <v>968189.4852701081</v>
      </c>
      <c r="S13" s="178">
        <f>F13+'до 15 кВт '!F19</f>
        <v>5.660000000000001</v>
      </c>
      <c r="T13" s="178">
        <f>G13+'до 15 кВт '!G19</f>
        <v>1386.490149126394</v>
      </c>
    </row>
    <row r="14" spans="1:20" ht="47.25">
      <c r="A14" s="31" t="s">
        <v>522</v>
      </c>
      <c r="B14" s="9" t="s">
        <v>42</v>
      </c>
      <c r="C14" s="12">
        <v>1.075</v>
      </c>
      <c r="D14" s="12">
        <v>0.85499999999999998</v>
      </c>
      <c r="E14" s="12">
        <f>G14/F14*1000</f>
        <v>286747.26107829309</v>
      </c>
      <c r="F14" s="12">
        <f>'08_2020'!H143</f>
        <v>3.89</v>
      </c>
      <c r="G14" s="12">
        <f>'08_2020'!I143/1000</f>
        <v>1115.4468455945603</v>
      </c>
      <c r="H14" s="10">
        <f>G14</f>
        <v>1115.4468455945603</v>
      </c>
      <c r="I14" s="12">
        <v>1485830.88</v>
      </c>
      <c r="J14" s="12">
        <f>F14</f>
        <v>3.89</v>
      </c>
      <c r="K14" s="18">
        <f t="shared" ref="K14:K17" si="0">I14*J14/1000</f>
        <v>5779.8821231999991</v>
      </c>
      <c r="L14" s="10">
        <f>I14*1.036</f>
        <v>1539320.79168</v>
      </c>
      <c r="M14" s="12">
        <f>AVERAGE(C14:D14,F14)</f>
        <v>1.9400000000000002</v>
      </c>
      <c r="N14" s="12">
        <f>L14*M14/1000</f>
        <v>2986.2823358592004</v>
      </c>
      <c r="O14" s="11"/>
      <c r="P14" s="11"/>
      <c r="Q14" s="50"/>
      <c r="R14" s="47">
        <f>I14-E14</f>
        <v>1199083.6189217069</v>
      </c>
      <c r="S14" s="178">
        <f>F14+'до 15 кВт '!F20</f>
        <v>6.1</v>
      </c>
      <c r="T14" s="178">
        <f>G14+'до 15 кВт '!G20</f>
        <v>2157.180667397839</v>
      </c>
    </row>
    <row r="15" spans="1:20" s="129" customFormat="1" ht="47.25">
      <c r="A15" s="31" t="s">
        <v>523</v>
      </c>
      <c r="B15" s="9" t="s">
        <v>573</v>
      </c>
      <c r="C15" s="12"/>
      <c r="D15" s="12"/>
      <c r="E15" s="12">
        <f>G15/F15*1000</f>
        <v>458582.93442622945</v>
      </c>
      <c r="F15" s="12">
        <f>'08_2020'!M114</f>
        <v>0.61</v>
      </c>
      <c r="G15" s="12">
        <f>'08_2020'!G114/1000</f>
        <v>279.73558999999995</v>
      </c>
      <c r="H15" s="10">
        <f>G15</f>
        <v>279.73558999999995</v>
      </c>
      <c r="I15" s="12">
        <v>1886718.79</v>
      </c>
      <c r="J15" s="12">
        <f>F15</f>
        <v>0.61</v>
      </c>
      <c r="K15" s="18">
        <f t="shared" ref="K15" si="1">I15*J15/1000</f>
        <v>1150.8984619</v>
      </c>
      <c r="L15" s="10">
        <f>I15*1.036</f>
        <v>1954640.6664400001</v>
      </c>
      <c r="M15" s="12">
        <f>AVERAGE(C15:D15,F15)</f>
        <v>0.61</v>
      </c>
      <c r="N15" s="12">
        <f>L15*M15/1000</f>
        <v>1192.3308065284</v>
      </c>
      <c r="O15" s="11"/>
      <c r="P15" s="11"/>
      <c r="Q15" s="50"/>
      <c r="R15" s="141"/>
    </row>
    <row r="16" spans="1:20" ht="15.75">
      <c r="A16" s="32" t="s">
        <v>22</v>
      </c>
      <c r="B16" s="33" t="s">
        <v>80</v>
      </c>
      <c r="C16" s="34">
        <v>0.53400000000000003</v>
      </c>
      <c r="D16" s="34">
        <v>1.6990000000000001</v>
      </c>
      <c r="E16" s="34">
        <f>AVERAGE(E18:E22)</f>
        <v>1230657.3288708176</v>
      </c>
      <c r="F16" s="34">
        <f>SUM(F17:F22)</f>
        <v>3.3469999999999995</v>
      </c>
      <c r="G16" s="34">
        <f>SUM(G17:G22)</f>
        <v>3734.1492882790521</v>
      </c>
      <c r="H16" s="34">
        <f>SUM(H17:H22)</f>
        <v>3734.1492882790521</v>
      </c>
      <c r="I16" s="34">
        <f>AVERAGE(I18:I20)</f>
        <v>2689183.9899999998</v>
      </c>
      <c r="J16" s="34">
        <f>SUM(J17:J22)</f>
        <v>3.1849999999999996</v>
      </c>
      <c r="K16" s="34">
        <f>SUM(K17:K22)</f>
        <v>9092.9334213599996</v>
      </c>
      <c r="L16" s="34">
        <f>AVERAGE(L17:L22)</f>
        <v>2874365.4067333336</v>
      </c>
      <c r="M16" s="34">
        <f>SUM(M17:M22)</f>
        <v>2.3041666666666663</v>
      </c>
      <c r="N16" s="34">
        <f>SUM(N17:N22)</f>
        <v>7292.643004628957</v>
      </c>
      <c r="O16" s="11">
        <v>274581</v>
      </c>
      <c r="P16" s="11">
        <v>0.13</v>
      </c>
      <c r="Q16" s="50">
        <f>(O16*P16/1000)*4.51</f>
        <v>160.98684029999998</v>
      </c>
      <c r="R16" s="46"/>
    </row>
    <row r="17" spans="1:20" ht="31.5">
      <c r="A17" s="37" t="s">
        <v>81</v>
      </c>
      <c r="B17" s="9" t="s">
        <v>40</v>
      </c>
      <c r="C17" s="12"/>
      <c r="D17" s="12"/>
      <c r="E17" s="12">
        <f>G17/F17*1000</f>
        <v>1129005.6120023027</v>
      </c>
      <c r="F17" s="12">
        <f>'08_2020'!H144+'08_2020'!H149</f>
        <v>5.2999999999999999E-2</v>
      </c>
      <c r="G17" s="12">
        <f>'08_2020'!I144/1000</f>
        <v>59.83729743612205</v>
      </c>
      <c r="H17" s="10">
        <f>G17</f>
        <v>59.83729743612205</v>
      </c>
      <c r="I17" s="10">
        <v>1897678.19</v>
      </c>
      <c r="J17" s="10">
        <f>F17</f>
        <v>5.2999999999999999E-2</v>
      </c>
      <c r="K17" s="18">
        <f t="shared" si="0"/>
        <v>100.57694407</v>
      </c>
      <c r="L17" s="10">
        <f>I17*1.036</f>
        <v>1965994.6048399999</v>
      </c>
      <c r="M17" s="12">
        <f>AVERAGE(C17:D17,F17)</f>
        <v>5.2999999999999999E-2</v>
      </c>
      <c r="N17" s="12">
        <f>L17*M17/1000</f>
        <v>104.19771405652</v>
      </c>
      <c r="O17" s="11"/>
      <c r="P17" s="11"/>
      <c r="Q17" s="50"/>
      <c r="R17" s="46"/>
    </row>
    <row r="18" spans="1:20" ht="47.25">
      <c r="A18" s="37" t="s">
        <v>82</v>
      </c>
      <c r="B18" s="9" t="s">
        <v>51</v>
      </c>
      <c r="C18" s="12">
        <v>0.32</v>
      </c>
      <c r="D18" s="12">
        <v>0.20300000000000001</v>
      </c>
      <c r="E18" s="12">
        <f t="shared" ref="E18:E22" si="2">G18/F18*1000</f>
        <v>1300141.3897393611</v>
      </c>
      <c r="F18" s="12">
        <f>'08_2020'!H145</f>
        <v>0.49000000000000005</v>
      </c>
      <c r="G18" s="12">
        <f>'08_2020'!I145/1000</f>
        <v>637.06928097228695</v>
      </c>
      <c r="H18" s="10">
        <f>G18</f>
        <v>637.06928097228695</v>
      </c>
      <c r="I18" s="10">
        <v>2094325.56</v>
      </c>
      <c r="J18" s="10">
        <f>F18</f>
        <v>0.49000000000000005</v>
      </c>
      <c r="K18" s="12">
        <f>I18*J18/1000</f>
        <v>1026.2195244000002</v>
      </c>
      <c r="L18" s="10">
        <f t="shared" ref="L18:L24" si="3">I18*1.036</f>
        <v>2169721.2801600001</v>
      </c>
      <c r="M18" s="12">
        <f t="shared" ref="M18:M22" si="4">AVERAGE(C18:D18,F18)</f>
        <v>0.33766666666666673</v>
      </c>
      <c r="N18" s="12">
        <f>L18*M18/1000*1.04</f>
        <v>761.94825435805467</v>
      </c>
      <c r="O18" s="11"/>
      <c r="P18" s="11"/>
      <c r="Q18" s="50"/>
      <c r="R18" s="47">
        <f>I18-E18</f>
        <v>794184.17026063893</v>
      </c>
    </row>
    <row r="19" spans="1:20" ht="47.25">
      <c r="A19" s="37" t="s">
        <v>83</v>
      </c>
      <c r="B19" s="9" t="s">
        <v>52</v>
      </c>
      <c r="C19" s="12">
        <v>0.19299999999999998</v>
      </c>
      <c r="D19" s="12">
        <v>0.42299999999999999</v>
      </c>
      <c r="E19" s="12">
        <f>G19/F19*1000</f>
        <v>1033427.7126897858</v>
      </c>
      <c r="F19" s="12">
        <f>'08_2020'!H146</f>
        <v>1.9309999999999998</v>
      </c>
      <c r="G19" s="12">
        <f>'08_2020'!I146/1000</f>
        <v>1995.5489132039761</v>
      </c>
      <c r="H19" s="10">
        <f t="shared" ref="H19:H22" si="5">G19</f>
        <v>1995.5489132039761</v>
      </c>
      <c r="I19" s="10">
        <v>2791046.32</v>
      </c>
      <c r="J19" s="10">
        <f t="shared" ref="J19:J22" si="6">F19</f>
        <v>1.9309999999999998</v>
      </c>
      <c r="K19" s="12">
        <f t="shared" ref="K19:K22" si="7">I19*J19/1000</f>
        <v>5389.5104439199995</v>
      </c>
      <c r="L19" s="10">
        <f t="shared" si="3"/>
        <v>2891523.98752</v>
      </c>
      <c r="M19" s="12">
        <f t="shared" si="4"/>
        <v>0.84899999999999987</v>
      </c>
      <c r="N19" s="12">
        <f>L19*M19/1000*1.04</f>
        <v>2553.100020020659</v>
      </c>
      <c r="O19" s="11"/>
      <c r="P19" s="11"/>
      <c r="Q19" s="50"/>
      <c r="R19" s="47">
        <f>I19-E19</f>
        <v>1757618.6073102141</v>
      </c>
      <c r="S19" s="178">
        <f>F19+'до 15 кВт '!F25</f>
        <v>1.9889999999999999</v>
      </c>
      <c r="T19" s="178">
        <f>G19+'до 15 кВт '!G25</f>
        <v>2062.0546932039761</v>
      </c>
    </row>
    <row r="20" spans="1:20" ht="47.25">
      <c r="A20" s="40" t="s">
        <v>104</v>
      </c>
      <c r="B20" s="9" t="s">
        <v>109</v>
      </c>
      <c r="C20" s="12">
        <v>2.1000000000000001E-2</v>
      </c>
      <c r="D20" s="12">
        <v>0.753</v>
      </c>
      <c r="E20" s="12"/>
      <c r="F20" s="12"/>
      <c r="G20" s="12"/>
      <c r="H20" s="10">
        <f t="shared" si="5"/>
        <v>0</v>
      </c>
      <c r="I20" s="10">
        <v>3182180.09</v>
      </c>
      <c r="J20" s="10">
        <f t="shared" si="6"/>
        <v>0</v>
      </c>
      <c r="K20" s="12">
        <f t="shared" si="7"/>
        <v>0</v>
      </c>
      <c r="L20" s="10">
        <f t="shared" si="3"/>
        <v>3296738.5732399998</v>
      </c>
      <c r="M20" s="12">
        <f t="shared" ref="M20:M21" si="8">AVERAGE(C20:D20,F20)</f>
        <v>0.38700000000000001</v>
      </c>
      <c r="N20" s="12">
        <f>L20*M20/1000*1.04</f>
        <v>1326.8713409576351</v>
      </c>
      <c r="O20" s="11"/>
      <c r="P20" s="11"/>
      <c r="Q20" s="50"/>
      <c r="R20" s="47">
        <f>I20-E20</f>
        <v>3182180.09</v>
      </c>
    </row>
    <row r="21" spans="1:20" s="129" customFormat="1" ht="47.25">
      <c r="A21" s="31" t="str">
        <f>'08_2020'!G147</f>
        <v>3.1.1.2.2.</v>
      </c>
      <c r="B21" s="9" t="s">
        <v>56</v>
      </c>
      <c r="C21" s="12"/>
      <c r="D21" s="12"/>
      <c r="E21" s="12">
        <f t="shared" si="2"/>
        <v>1455606.5843621399</v>
      </c>
      <c r="F21" s="12">
        <f>'08_2020'!H147</f>
        <v>0.16200000000000001</v>
      </c>
      <c r="G21" s="12">
        <f>'08_2020'!I147/1000</f>
        <v>235.80826666666667</v>
      </c>
      <c r="H21" s="10">
        <f>G21</f>
        <v>235.80826666666667</v>
      </c>
      <c r="I21" s="10">
        <v>3057726.47</v>
      </c>
      <c r="J21" s="10"/>
      <c r="K21" s="12"/>
      <c r="L21" s="10">
        <f t="shared" si="3"/>
        <v>3167804.6229200005</v>
      </c>
      <c r="M21" s="12">
        <f t="shared" si="8"/>
        <v>0.16200000000000001</v>
      </c>
      <c r="N21" s="12">
        <f>L21*M21/1000*1.04</f>
        <v>533.71172286956164</v>
      </c>
      <c r="O21" s="11"/>
      <c r="P21" s="11"/>
      <c r="Q21" s="50"/>
      <c r="R21" s="141"/>
    </row>
    <row r="22" spans="1:20" ht="47.25">
      <c r="A22" s="37" t="s">
        <v>84</v>
      </c>
      <c r="B22" s="9" t="s">
        <v>57</v>
      </c>
      <c r="C22" s="12"/>
      <c r="D22" s="12">
        <v>0.32</v>
      </c>
      <c r="E22" s="12">
        <f t="shared" si="2"/>
        <v>1133453.6286919832</v>
      </c>
      <c r="F22" s="12">
        <f>'08_2020'!H148</f>
        <v>0.71099999999999997</v>
      </c>
      <c r="G22" s="12">
        <f>'08_2020'!I148/1000</f>
        <v>805.88553000000002</v>
      </c>
      <c r="H22" s="10">
        <f t="shared" si="5"/>
        <v>805.88553000000002</v>
      </c>
      <c r="I22" s="10">
        <v>3623947.27</v>
      </c>
      <c r="J22" s="10">
        <f t="shared" si="6"/>
        <v>0.71099999999999997</v>
      </c>
      <c r="K22" s="12">
        <f t="shared" si="7"/>
        <v>2576.62650897</v>
      </c>
      <c r="L22" s="10">
        <f>I22*1.036</f>
        <v>3754409.3717200002</v>
      </c>
      <c r="M22" s="12">
        <f t="shared" si="4"/>
        <v>0.51549999999999996</v>
      </c>
      <c r="N22" s="10">
        <f>L22*M22/1000*1.04</f>
        <v>2012.8139523665266</v>
      </c>
      <c r="O22" s="11"/>
      <c r="P22" s="11"/>
      <c r="Q22" s="50"/>
      <c r="R22" s="46"/>
    </row>
    <row r="23" spans="1:20" s="8" customFormat="1" ht="31.5">
      <c r="A23" s="4" t="s">
        <v>36</v>
      </c>
      <c r="B23" s="55" t="s">
        <v>85</v>
      </c>
      <c r="C23" s="6">
        <v>1E-4</v>
      </c>
      <c r="D23" s="6">
        <v>1E-4</v>
      </c>
      <c r="E23" s="28">
        <f>E24</f>
        <v>126.62131000000001</v>
      </c>
      <c r="F23" s="28">
        <f t="shared" ref="F23:Q23" si="9">F24</f>
        <v>1</v>
      </c>
      <c r="G23" s="28">
        <f t="shared" si="9"/>
        <v>126.62131000000001</v>
      </c>
      <c r="H23" s="28">
        <f t="shared" si="9"/>
        <v>126.62131000000001</v>
      </c>
      <c r="I23" s="28">
        <f t="shared" si="9"/>
        <v>1836187.73</v>
      </c>
      <c r="J23" s="28">
        <f t="shared" si="9"/>
        <v>1</v>
      </c>
      <c r="K23" s="28">
        <f t="shared" si="9"/>
        <v>1836.1877299999999</v>
      </c>
      <c r="L23" s="28">
        <f t="shared" si="9"/>
        <v>1902290.4882799999</v>
      </c>
      <c r="M23" s="28">
        <f t="shared" si="9"/>
        <v>1</v>
      </c>
      <c r="N23" s="28">
        <f t="shared" si="9"/>
        <v>1978.3821078111998</v>
      </c>
      <c r="O23" s="28">
        <f t="shared" si="9"/>
        <v>0</v>
      </c>
      <c r="P23" s="28">
        <f t="shared" si="9"/>
        <v>0</v>
      </c>
      <c r="Q23" s="28">
        <f t="shared" si="9"/>
        <v>0</v>
      </c>
      <c r="R23" s="52"/>
    </row>
    <row r="24" spans="1:20" s="129" customFormat="1" ht="31.5">
      <c r="A24" s="31" t="str">
        <f>'08_2020'!G153</f>
        <v>4.3.2.</v>
      </c>
      <c r="B24" s="43" t="s">
        <v>565</v>
      </c>
      <c r="C24" s="10"/>
      <c r="D24" s="10"/>
      <c r="E24" s="12">
        <f>G24/F24</f>
        <v>126.62131000000001</v>
      </c>
      <c r="F24" s="10">
        <v>1</v>
      </c>
      <c r="G24" s="10">
        <f>'08_2020'!I153/1000</f>
        <v>126.62131000000001</v>
      </c>
      <c r="H24" s="10">
        <f>G24</f>
        <v>126.62131000000001</v>
      </c>
      <c r="I24" s="10">
        <v>1836187.73</v>
      </c>
      <c r="J24" s="10">
        <v>1</v>
      </c>
      <c r="K24" s="12">
        <f>I24*J24/1000</f>
        <v>1836.1877299999999</v>
      </c>
      <c r="L24" s="10">
        <f t="shared" si="3"/>
        <v>1902290.4882799999</v>
      </c>
      <c r="M24" s="12">
        <f t="shared" ref="M24" si="10">AVERAGE(C24:D24,F24)</f>
        <v>1</v>
      </c>
      <c r="N24" s="10">
        <f>L24*M24/1000*1.04</f>
        <v>1978.3821078111998</v>
      </c>
      <c r="O24" s="11"/>
      <c r="P24" s="11"/>
      <c r="Q24" s="50"/>
      <c r="R24" s="130"/>
    </row>
    <row r="25" spans="1:20" s="8" customFormat="1" ht="94.5">
      <c r="A25" s="4" t="s">
        <v>60</v>
      </c>
      <c r="B25" s="55" t="s">
        <v>63</v>
      </c>
      <c r="C25" s="6"/>
      <c r="D25" s="6">
        <v>800</v>
      </c>
      <c r="E25" s="28">
        <f>E28+E26+E27</f>
        <v>4419.2488924603176</v>
      </c>
      <c r="F25" s="28">
        <f t="shared" ref="F25:N25" si="11">F28+F26+F27</f>
        <v>1830</v>
      </c>
      <c r="G25" s="28">
        <f t="shared" si="11"/>
        <v>3990.31059</v>
      </c>
      <c r="H25" s="28">
        <f t="shared" si="11"/>
        <v>3990.31059</v>
      </c>
      <c r="I25" s="28">
        <f t="shared" si="11"/>
        <v>16442.809999999998</v>
      </c>
      <c r="J25" s="28">
        <f t="shared" si="11"/>
        <v>1830</v>
      </c>
      <c r="K25" s="28">
        <f t="shared" si="11"/>
        <v>6846.2996999999996</v>
      </c>
      <c r="L25" s="28">
        <f t="shared" si="11"/>
        <v>17034.75116</v>
      </c>
      <c r="M25" s="28">
        <f t="shared" si="11"/>
        <v>1830</v>
      </c>
      <c r="N25" s="28">
        <f t="shared" si="11"/>
        <v>9623.0429830080011</v>
      </c>
      <c r="O25" s="7"/>
      <c r="P25" s="7"/>
      <c r="Q25" s="49"/>
      <c r="R25" s="52"/>
    </row>
    <row r="26" spans="1:20" s="129" customFormat="1" ht="31.5">
      <c r="A26" s="186" t="s">
        <v>558</v>
      </c>
      <c r="B26" s="43" t="s">
        <v>560</v>
      </c>
      <c r="C26" s="10"/>
      <c r="D26" s="10">
        <v>400</v>
      </c>
      <c r="E26" s="12">
        <f>G26/F26*1000</f>
        <v>2116.1119083333333</v>
      </c>
      <c r="F26" s="10">
        <v>1200</v>
      </c>
      <c r="G26" s="16">
        <f>'08_2020'!I154/1000</f>
        <v>2539.3342900000002</v>
      </c>
      <c r="H26" s="10">
        <f>G26</f>
        <v>2539.3342900000002</v>
      </c>
      <c r="I26" s="10">
        <v>3810.74</v>
      </c>
      <c r="J26" s="10">
        <f>F26</f>
        <v>1200</v>
      </c>
      <c r="K26" s="12">
        <f>I26*J26/1000</f>
        <v>4572.8879999999999</v>
      </c>
      <c r="L26" s="10">
        <f>I26*1.036</f>
        <v>3947.9266399999997</v>
      </c>
      <c r="M26" s="12">
        <f>AVERAGE(C26:D26,F26)</f>
        <v>800</v>
      </c>
      <c r="N26" s="10">
        <f t="shared" ref="N26:N28" si="12">L26*M26/1000*1.04</f>
        <v>3284.6749644800002</v>
      </c>
      <c r="O26" s="11"/>
      <c r="P26" s="11"/>
      <c r="Q26" s="50"/>
      <c r="R26" s="56"/>
    </row>
    <row r="27" spans="1:20" s="129" customFormat="1" ht="31.5">
      <c r="A27" s="31" t="s">
        <v>557</v>
      </c>
      <c r="B27" s="43" t="s">
        <v>564</v>
      </c>
      <c r="C27" s="10"/>
      <c r="D27" s="10"/>
      <c r="E27" s="12">
        <f>G27/F27*1000</f>
        <v>2303.1369841269843</v>
      </c>
      <c r="F27" s="10">
        <v>630</v>
      </c>
      <c r="G27" s="16">
        <f>'08_2020'!I155/1000</f>
        <v>1450.9763</v>
      </c>
      <c r="H27" s="10">
        <f>G27</f>
        <v>1450.9763</v>
      </c>
      <c r="I27" s="10">
        <v>3608.59</v>
      </c>
      <c r="J27" s="10">
        <v>630</v>
      </c>
      <c r="K27" s="12">
        <f t="shared" ref="K27:K28" si="13">I27*J27/1000</f>
        <v>2273.4117000000001</v>
      </c>
      <c r="L27" s="10">
        <f t="shared" ref="L27:L28" si="14">I27*1.036</f>
        <v>3738.4992400000001</v>
      </c>
      <c r="M27" s="12">
        <f>AVERAGE(C27:D27,F27)</f>
        <v>630</v>
      </c>
      <c r="N27" s="10">
        <f t="shared" si="12"/>
        <v>2449.4647020480002</v>
      </c>
      <c r="O27" s="11"/>
      <c r="P27" s="11"/>
      <c r="Q27" s="50"/>
      <c r="R27" s="56"/>
    </row>
    <row r="28" spans="1:20" s="129" customFormat="1" ht="31.5">
      <c r="A28" s="31" t="s">
        <v>561</v>
      </c>
      <c r="B28" s="43" t="s">
        <v>562</v>
      </c>
      <c r="C28" s="10"/>
      <c r="D28" s="10">
        <v>400</v>
      </c>
      <c r="E28" s="12"/>
      <c r="F28" s="10"/>
      <c r="G28" s="16"/>
      <c r="H28" s="10"/>
      <c r="I28" s="10">
        <v>9023.48</v>
      </c>
      <c r="J28" s="10">
        <f>F28</f>
        <v>0</v>
      </c>
      <c r="K28" s="12">
        <f t="shared" si="13"/>
        <v>0</v>
      </c>
      <c r="L28" s="10">
        <f t="shared" si="14"/>
        <v>9348.3252799999991</v>
      </c>
      <c r="M28" s="12">
        <f>AVERAGE(C28:D28,F28)</f>
        <v>400</v>
      </c>
      <c r="N28" s="10">
        <f t="shared" si="12"/>
        <v>3888.9033164799998</v>
      </c>
      <c r="O28" s="11"/>
      <c r="P28" s="11"/>
      <c r="Q28" s="50"/>
      <c r="R28" s="56"/>
    </row>
    <row r="29" spans="1:20" s="8" customFormat="1" ht="63">
      <c r="A29" s="4" t="s">
        <v>62</v>
      </c>
      <c r="B29" s="55" t="s">
        <v>66</v>
      </c>
      <c r="C29" s="6"/>
      <c r="D29" s="6">
        <v>800</v>
      </c>
      <c r="E29" s="28">
        <f t="shared" ref="E29:K29" si="15">E31+E30</f>
        <v>0</v>
      </c>
      <c r="F29" s="28">
        <f t="shared" si="15"/>
        <v>0</v>
      </c>
      <c r="G29" s="28">
        <f t="shared" si="15"/>
        <v>0</v>
      </c>
      <c r="H29" s="28">
        <f t="shared" si="15"/>
        <v>0</v>
      </c>
      <c r="I29" s="28">
        <f t="shared" si="15"/>
        <v>0</v>
      </c>
      <c r="J29" s="28">
        <f t="shared" si="15"/>
        <v>0</v>
      </c>
      <c r="K29" s="28">
        <f t="shared" si="15"/>
        <v>0</v>
      </c>
      <c r="L29" s="6">
        <v>7520.47</v>
      </c>
      <c r="M29" s="28">
        <v>160</v>
      </c>
      <c r="N29" s="6">
        <f>L29*M29/1000*1.04</f>
        <v>1251.4062080000001</v>
      </c>
      <c r="O29" s="7">
        <v>334</v>
      </c>
      <c r="P29" s="7">
        <v>93.6</v>
      </c>
      <c r="Q29" s="49">
        <f>((O29*P29)*5.69)/1000</f>
        <v>177.88305600000001</v>
      </c>
      <c r="R29" s="52"/>
    </row>
    <row r="30" spans="1:20" s="57" customFormat="1" ht="15.75" hidden="1">
      <c r="A30" s="53" t="s">
        <v>167</v>
      </c>
      <c r="B30" s="43"/>
      <c r="C30" s="10"/>
      <c r="D30" s="10"/>
      <c r="E30" s="12"/>
      <c r="F30" s="10"/>
      <c r="G30" s="16"/>
      <c r="H30" s="10"/>
      <c r="I30" s="10"/>
      <c r="J30" s="10"/>
      <c r="K30" s="12"/>
      <c r="L30" s="10"/>
      <c r="M30" s="12"/>
      <c r="N30" s="10"/>
      <c r="O30" s="11"/>
      <c r="P30" s="11"/>
      <c r="Q30" s="50"/>
      <c r="R30" s="56"/>
    </row>
    <row r="31" spans="1:20" s="57" customFormat="1" ht="15.75" hidden="1">
      <c r="A31" s="31" t="s">
        <v>110</v>
      </c>
      <c r="B31" s="43"/>
      <c r="C31" s="10"/>
      <c r="D31" s="10"/>
      <c r="E31" s="12"/>
      <c r="F31" s="10"/>
      <c r="G31" s="16"/>
      <c r="H31" s="10"/>
      <c r="I31" s="10"/>
      <c r="J31" s="10"/>
      <c r="K31" s="12"/>
      <c r="L31" s="10"/>
      <c r="M31" s="12"/>
      <c r="N31" s="10"/>
      <c r="O31" s="11"/>
      <c r="P31" s="11"/>
      <c r="Q31" s="50"/>
      <c r="R31" s="56"/>
    </row>
    <row r="32" spans="1:20" ht="47.25">
      <c r="A32" s="37" t="s">
        <v>65</v>
      </c>
      <c r="B32" s="43" t="s">
        <v>86</v>
      </c>
      <c r="C32" s="10"/>
      <c r="D32" s="10"/>
      <c r="E32" s="12"/>
      <c r="F32" s="10"/>
      <c r="G32" s="16"/>
      <c r="H32" s="16"/>
      <c r="I32" s="10"/>
      <c r="J32" s="10"/>
      <c r="K32" s="12"/>
      <c r="L32" s="10"/>
      <c r="M32" s="12"/>
      <c r="N32" s="10"/>
      <c r="O32" s="11"/>
      <c r="P32" s="11"/>
      <c r="Q32" s="50"/>
      <c r="R32" s="46"/>
    </row>
    <row r="33" spans="1:22" s="8" customFormat="1" ht="94.5">
      <c r="A33" s="4" t="s">
        <v>68</v>
      </c>
      <c r="B33" s="5" t="s">
        <v>87</v>
      </c>
      <c r="C33" s="28" t="s">
        <v>15</v>
      </c>
      <c r="D33" s="28" t="s">
        <v>15</v>
      </c>
      <c r="E33" s="6" t="s">
        <v>15</v>
      </c>
      <c r="F33" s="28" t="s">
        <v>15</v>
      </c>
      <c r="G33" s="28">
        <f>G11</f>
        <v>10048.937041907802</v>
      </c>
      <c r="H33" s="28">
        <f>H11</f>
        <v>10048.937041907802</v>
      </c>
      <c r="I33" s="6" t="s">
        <v>15</v>
      </c>
      <c r="J33" s="6" t="s">
        <v>15</v>
      </c>
      <c r="K33" s="28">
        <f>K11</f>
        <v>20861.801199100002</v>
      </c>
      <c r="L33" s="6" t="s">
        <v>15</v>
      </c>
      <c r="M33" s="28" t="s">
        <v>15</v>
      </c>
      <c r="N33" s="28">
        <f>N11</f>
        <v>16131.110259157838</v>
      </c>
      <c r="O33" s="7" t="s">
        <v>15</v>
      </c>
      <c r="P33" s="7" t="s">
        <v>15</v>
      </c>
      <c r="Q33" s="49">
        <f>SUM(Q34:Q52)</f>
        <v>3537.1771011019005</v>
      </c>
      <c r="R33" s="52"/>
      <c r="S33" s="191">
        <f>G33+'до 15 кВт '!G17-SUM('[7]Приложение №1 2020'!$G$9:$G$27)</f>
        <v>0</v>
      </c>
      <c r="V33" s="191"/>
    </row>
    <row r="34" spans="1:22" ht="15.75">
      <c r="A34" s="32" t="s">
        <v>71</v>
      </c>
      <c r="B34" s="33" t="s">
        <v>77</v>
      </c>
      <c r="C34" s="34">
        <v>3.5949999999999998</v>
      </c>
      <c r="D34" s="34">
        <v>0</v>
      </c>
      <c r="E34" s="34"/>
      <c r="F34" s="34">
        <f>SUM(F35:F36)</f>
        <v>8.0580000000000016</v>
      </c>
      <c r="G34" s="34">
        <f>SUM(G35:G36)</f>
        <v>1918.1202636287499</v>
      </c>
      <c r="H34" s="34">
        <f>SUM(H35:H36)</f>
        <v>1918.1202636287499</v>
      </c>
      <c r="I34" s="34">
        <f>SUM(I35:I36)</f>
        <v>2646600.36</v>
      </c>
      <c r="J34" s="34">
        <f t="shared" ref="J34:K34" si="16">SUM(J35:J36)</f>
        <v>8.0580000000000016</v>
      </c>
      <c r="K34" s="34">
        <f t="shared" si="16"/>
        <v>10617.96931584</v>
      </c>
      <c r="L34" s="34">
        <f>AVERAGE(L35:L36)</f>
        <v>1370938.98648</v>
      </c>
      <c r="M34" s="34">
        <f>M12</f>
        <v>5.3843333333333341</v>
      </c>
      <c r="N34" s="34">
        <f>N12</f>
        <v>7587.0610465288801</v>
      </c>
      <c r="O34" s="11">
        <f>O12*0.5</f>
        <v>95983</v>
      </c>
      <c r="P34" s="11">
        <f>P12</f>
        <v>0.31666666666666665</v>
      </c>
      <c r="Q34" s="50">
        <f>O34*P34/1000*3.88</f>
        <v>117.93111266666665</v>
      </c>
      <c r="R34" s="46"/>
    </row>
    <row r="35" spans="1:22" ht="47.25">
      <c r="A35" s="31" t="s">
        <v>88</v>
      </c>
      <c r="B35" s="9" t="s">
        <v>78</v>
      </c>
      <c r="C35" s="12">
        <f t="shared" ref="C35:L35" si="17">C13</f>
        <v>2.52</v>
      </c>
      <c r="D35" s="12">
        <f t="shared" si="17"/>
        <v>1.8149999999999999</v>
      </c>
      <c r="E35" s="12">
        <f t="shared" si="17"/>
        <v>192579.99472989186</v>
      </c>
      <c r="F35" s="12">
        <f t="shared" si="17"/>
        <v>4.168000000000001</v>
      </c>
      <c r="G35" s="12">
        <f t="shared" si="17"/>
        <v>802.67341803418947</v>
      </c>
      <c r="H35" s="12">
        <f t="shared" si="17"/>
        <v>802.67341803418947</v>
      </c>
      <c r="I35" s="12">
        <f t="shared" si="17"/>
        <v>1160769.48</v>
      </c>
      <c r="J35" s="12">
        <f t="shared" si="17"/>
        <v>4.168000000000001</v>
      </c>
      <c r="K35" s="12">
        <f t="shared" si="17"/>
        <v>4838.0871926400014</v>
      </c>
      <c r="L35" s="12">
        <f t="shared" si="17"/>
        <v>1202557.1812799999</v>
      </c>
      <c r="M35" s="12">
        <f>M13</f>
        <v>2.8343333333333334</v>
      </c>
      <c r="N35" s="12">
        <f>N13</f>
        <v>3408.4479041412797</v>
      </c>
      <c r="O35" s="12">
        <f>O13</f>
        <v>0</v>
      </c>
      <c r="P35" s="12">
        <f>P13</f>
        <v>0</v>
      </c>
      <c r="Q35" s="12">
        <f>Q13</f>
        <v>0</v>
      </c>
      <c r="R35" s="46"/>
    </row>
    <row r="36" spans="1:22" ht="47.25">
      <c r="A36" s="31" t="s">
        <v>89</v>
      </c>
      <c r="B36" s="9" t="s">
        <v>42</v>
      </c>
      <c r="C36" s="12">
        <f>C14</f>
        <v>1.075</v>
      </c>
      <c r="D36" s="12">
        <f t="shared" ref="D36:Q36" si="18">D14</f>
        <v>0.85499999999999998</v>
      </c>
      <c r="E36" s="12">
        <f t="shared" si="18"/>
        <v>286747.26107829309</v>
      </c>
      <c r="F36" s="12">
        <f t="shared" si="18"/>
        <v>3.89</v>
      </c>
      <c r="G36" s="12">
        <f t="shared" si="18"/>
        <v>1115.4468455945603</v>
      </c>
      <c r="H36" s="12">
        <f t="shared" si="18"/>
        <v>1115.4468455945603</v>
      </c>
      <c r="I36" s="12">
        <f t="shared" si="18"/>
        <v>1485830.88</v>
      </c>
      <c r="J36" s="12">
        <f t="shared" si="18"/>
        <v>3.89</v>
      </c>
      <c r="K36" s="12">
        <f t="shared" si="18"/>
        <v>5779.8821231999991</v>
      </c>
      <c r="L36" s="12">
        <f t="shared" si="18"/>
        <v>1539320.79168</v>
      </c>
      <c r="M36" s="12">
        <f t="shared" si="18"/>
        <v>1.9400000000000002</v>
      </c>
      <c r="N36" s="12">
        <f t="shared" si="18"/>
        <v>2986.2823358592004</v>
      </c>
      <c r="O36" s="12">
        <f t="shared" si="18"/>
        <v>0</v>
      </c>
      <c r="P36" s="12">
        <f t="shared" si="18"/>
        <v>0</v>
      </c>
      <c r="Q36" s="12">
        <f t="shared" si="18"/>
        <v>0</v>
      </c>
      <c r="R36" s="46"/>
    </row>
    <row r="37" spans="1:22" ht="47.25" hidden="1">
      <c r="A37" s="31" t="s">
        <v>89</v>
      </c>
      <c r="B37" s="9" t="s">
        <v>43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0"/>
      <c r="O37" s="11"/>
      <c r="P37" s="11"/>
      <c r="Q37" s="50"/>
      <c r="R37" s="46"/>
    </row>
    <row r="38" spans="1:22" ht="15.75">
      <c r="A38" s="32" t="s">
        <v>90</v>
      </c>
      <c r="B38" s="33" t="s">
        <v>80</v>
      </c>
      <c r="C38" s="34">
        <v>0.53400000000000003</v>
      </c>
      <c r="D38" s="34"/>
      <c r="E38" s="34">
        <f>E16*0.5</f>
        <v>615328.66443540878</v>
      </c>
      <c r="F38" s="34"/>
      <c r="G38" s="34">
        <f>SUM(G39:G44)</f>
        <v>3734.1492882790521</v>
      </c>
      <c r="H38" s="34">
        <f>SUM(H39:H44)</f>
        <v>3734.1492882790521</v>
      </c>
      <c r="I38" s="34">
        <f>AVERAGE(I39:I44)</f>
        <v>2774483.9833333334</v>
      </c>
      <c r="J38" s="34">
        <f>SUM(J39:J41)</f>
        <v>2.4739999999999998</v>
      </c>
      <c r="K38" s="34">
        <f>SUM(K39:K41)</f>
        <v>6516.3069123899995</v>
      </c>
      <c r="L38" s="34">
        <f>AVERAGE(L39:L44)</f>
        <v>2874365.4067333336</v>
      </c>
      <c r="M38" s="34">
        <f>M16</f>
        <v>2.3041666666666663</v>
      </c>
      <c r="N38" s="34">
        <f>SUM(N39:N41)</f>
        <v>3419.2459884352338</v>
      </c>
      <c r="O38" s="11">
        <f>O16*0.5</f>
        <v>137290.5</v>
      </c>
      <c r="P38" s="11">
        <f>P16</f>
        <v>0.13</v>
      </c>
      <c r="Q38" s="50">
        <f>N38</f>
        <v>3419.2459884352338</v>
      </c>
      <c r="R38" s="46"/>
    </row>
    <row r="39" spans="1:22" ht="31.5">
      <c r="A39" s="37" t="s">
        <v>91</v>
      </c>
      <c r="B39" s="9" t="s">
        <v>40</v>
      </c>
      <c r="C39" s="12">
        <f>C17</f>
        <v>0</v>
      </c>
      <c r="D39" s="12">
        <f t="shared" ref="D39:N39" si="19">D17</f>
        <v>0</v>
      </c>
      <c r="E39" s="12">
        <f t="shared" si="19"/>
        <v>1129005.6120023027</v>
      </c>
      <c r="F39" s="12">
        <f t="shared" si="19"/>
        <v>5.2999999999999999E-2</v>
      </c>
      <c r="G39" s="12">
        <f t="shared" si="19"/>
        <v>59.83729743612205</v>
      </c>
      <c r="H39" s="12">
        <f t="shared" si="19"/>
        <v>59.83729743612205</v>
      </c>
      <c r="I39" s="12">
        <f t="shared" si="19"/>
        <v>1897678.19</v>
      </c>
      <c r="J39" s="12">
        <f t="shared" si="19"/>
        <v>5.2999999999999999E-2</v>
      </c>
      <c r="K39" s="12">
        <f t="shared" si="19"/>
        <v>100.57694407</v>
      </c>
      <c r="L39" s="12">
        <f t="shared" si="19"/>
        <v>1965994.6048399999</v>
      </c>
      <c r="M39" s="12">
        <f t="shared" si="19"/>
        <v>5.2999999999999999E-2</v>
      </c>
      <c r="N39" s="12">
        <f t="shared" si="19"/>
        <v>104.19771405652</v>
      </c>
      <c r="O39" s="11"/>
      <c r="P39" s="11"/>
      <c r="Q39" s="50"/>
      <c r="R39" s="46"/>
    </row>
    <row r="40" spans="1:22" ht="47.25">
      <c r="A40" s="37" t="s">
        <v>94</v>
      </c>
      <c r="B40" s="9" t="s">
        <v>51</v>
      </c>
      <c r="C40" s="12">
        <f t="shared" ref="C40:N42" si="20">C18</f>
        <v>0.32</v>
      </c>
      <c r="D40" s="12">
        <f t="shared" si="20"/>
        <v>0.20300000000000001</v>
      </c>
      <c r="E40" s="12">
        <f t="shared" si="20"/>
        <v>1300141.3897393611</v>
      </c>
      <c r="F40" s="12">
        <f t="shared" si="20"/>
        <v>0.49000000000000005</v>
      </c>
      <c r="G40" s="12">
        <f t="shared" si="20"/>
        <v>637.06928097228695</v>
      </c>
      <c r="H40" s="12">
        <f t="shared" si="20"/>
        <v>637.06928097228695</v>
      </c>
      <c r="I40" s="12">
        <f t="shared" si="20"/>
        <v>2094325.56</v>
      </c>
      <c r="J40" s="12">
        <f t="shared" si="20"/>
        <v>0.49000000000000005</v>
      </c>
      <c r="K40" s="12">
        <f t="shared" si="20"/>
        <v>1026.2195244000002</v>
      </c>
      <c r="L40" s="12">
        <f t="shared" si="20"/>
        <v>2169721.2801600001</v>
      </c>
      <c r="M40" s="12">
        <f t="shared" si="20"/>
        <v>0.33766666666666673</v>
      </c>
      <c r="N40" s="12">
        <f t="shared" si="20"/>
        <v>761.94825435805467</v>
      </c>
      <c r="O40" s="11"/>
      <c r="P40" s="11"/>
      <c r="Q40" s="50"/>
      <c r="R40" s="46"/>
    </row>
    <row r="41" spans="1:22" ht="47.25">
      <c r="A41" s="37" t="s">
        <v>92</v>
      </c>
      <c r="B41" s="9" t="s">
        <v>52</v>
      </c>
      <c r="C41" s="12">
        <f t="shared" si="20"/>
        <v>0.19299999999999998</v>
      </c>
      <c r="D41" s="12">
        <f t="shared" si="20"/>
        <v>0.42299999999999999</v>
      </c>
      <c r="E41" s="12">
        <f t="shared" si="20"/>
        <v>1033427.7126897858</v>
      </c>
      <c r="F41" s="12">
        <f t="shared" si="20"/>
        <v>1.9309999999999998</v>
      </c>
      <c r="G41" s="12">
        <f t="shared" si="20"/>
        <v>1995.5489132039761</v>
      </c>
      <c r="H41" s="12">
        <f t="shared" si="20"/>
        <v>1995.5489132039761</v>
      </c>
      <c r="I41" s="12">
        <f t="shared" si="20"/>
        <v>2791046.32</v>
      </c>
      <c r="J41" s="12">
        <f t="shared" si="20"/>
        <v>1.9309999999999998</v>
      </c>
      <c r="K41" s="12">
        <f t="shared" si="20"/>
        <v>5389.5104439199995</v>
      </c>
      <c r="L41" s="12">
        <f t="shared" si="20"/>
        <v>2891523.98752</v>
      </c>
      <c r="M41" s="12">
        <f t="shared" si="20"/>
        <v>0.84899999999999987</v>
      </c>
      <c r="N41" s="12">
        <f t="shared" si="20"/>
        <v>2553.100020020659</v>
      </c>
      <c r="O41" s="11"/>
      <c r="P41" s="11"/>
      <c r="Q41" s="50"/>
      <c r="R41" s="46"/>
    </row>
    <row r="42" spans="1:22" ht="47.25">
      <c r="A42" s="40" t="s">
        <v>105</v>
      </c>
      <c r="B42" s="9" t="str">
        <f>B20</f>
        <v>строительство кабельных линий, на уровне напряжения 0,4-1кВ (свыше 200мм)</v>
      </c>
      <c r="C42" s="12">
        <f t="shared" si="20"/>
        <v>2.1000000000000001E-2</v>
      </c>
      <c r="D42" s="12">
        <f t="shared" si="20"/>
        <v>0.753</v>
      </c>
      <c r="E42" s="12">
        <f t="shared" si="20"/>
        <v>0</v>
      </c>
      <c r="F42" s="12">
        <f t="shared" si="20"/>
        <v>0</v>
      </c>
      <c r="G42" s="12">
        <f t="shared" si="20"/>
        <v>0</v>
      </c>
      <c r="H42" s="12">
        <f t="shared" si="20"/>
        <v>0</v>
      </c>
      <c r="I42" s="12">
        <f t="shared" si="20"/>
        <v>3182180.09</v>
      </c>
      <c r="J42" s="12">
        <f t="shared" si="20"/>
        <v>0</v>
      </c>
      <c r="K42" s="12">
        <f t="shared" si="20"/>
        <v>0</v>
      </c>
      <c r="L42" s="12">
        <f t="shared" si="20"/>
        <v>3296738.5732399998</v>
      </c>
      <c r="M42" s="12">
        <f t="shared" si="20"/>
        <v>0.38700000000000001</v>
      </c>
      <c r="N42" s="12">
        <f t="shared" si="20"/>
        <v>1326.8713409576351</v>
      </c>
      <c r="O42" s="11"/>
      <c r="P42" s="11"/>
      <c r="Q42" s="50"/>
      <c r="R42" s="46"/>
    </row>
    <row r="43" spans="1:22" s="129" customFormat="1" ht="47.25">
      <c r="A43" s="186" t="s">
        <v>568</v>
      </c>
      <c r="B43" s="9" t="str">
        <f>B21</f>
        <v>строительство кабельных линий, на уровне напряжения 6-10кВ (от 50 до 100мм)</v>
      </c>
      <c r="C43" s="12">
        <f>C21</f>
        <v>0</v>
      </c>
      <c r="D43" s="12">
        <f t="shared" ref="D43:N43" si="21">D21</f>
        <v>0</v>
      </c>
      <c r="E43" s="12">
        <f t="shared" si="21"/>
        <v>1455606.5843621399</v>
      </c>
      <c r="F43" s="12">
        <f t="shared" si="21"/>
        <v>0.16200000000000001</v>
      </c>
      <c r="G43" s="12">
        <f t="shared" si="21"/>
        <v>235.80826666666667</v>
      </c>
      <c r="H43" s="12">
        <f t="shared" si="21"/>
        <v>235.80826666666667</v>
      </c>
      <c r="I43" s="12">
        <f t="shared" si="21"/>
        <v>3057726.47</v>
      </c>
      <c r="J43" s="12">
        <f t="shared" si="21"/>
        <v>0</v>
      </c>
      <c r="K43" s="12">
        <f t="shared" si="21"/>
        <v>0</v>
      </c>
      <c r="L43" s="12">
        <f t="shared" si="21"/>
        <v>3167804.6229200005</v>
      </c>
      <c r="M43" s="12">
        <f t="shared" si="21"/>
        <v>0.16200000000000001</v>
      </c>
      <c r="N43" s="12">
        <f t="shared" si="21"/>
        <v>533.71172286956164</v>
      </c>
      <c r="O43" s="11"/>
      <c r="P43" s="11"/>
      <c r="Q43" s="50"/>
      <c r="R43" s="130"/>
    </row>
    <row r="44" spans="1:22" ht="47.25">
      <c r="A44" s="37" t="s">
        <v>93</v>
      </c>
      <c r="B44" s="9" t="s">
        <v>57</v>
      </c>
      <c r="C44" s="12">
        <f>C22</f>
        <v>0</v>
      </c>
      <c r="D44" s="12">
        <f t="shared" ref="D44:N44" si="22">D22</f>
        <v>0.32</v>
      </c>
      <c r="E44" s="12">
        <f t="shared" si="22"/>
        <v>1133453.6286919832</v>
      </c>
      <c r="F44" s="12">
        <f t="shared" si="22"/>
        <v>0.71099999999999997</v>
      </c>
      <c r="G44" s="12">
        <f t="shared" si="22"/>
        <v>805.88553000000002</v>
      </c>
      <c r="H44" s="12">
        <f t="shared" si="22"/>
        <v>805.88553000000002</v>
      </c>
      <c r="I44" s="12">
        <f t="shared" si="22"/>
        <v>3623947.27</v>
      </c>
      <c r="J44" s="12">
        <f t="shared" si="22"/>
        <v>0.71099999999999997</v>
      </c>
      <c r="K44" s="12">
        <f t="shared" si="22"/>
        <v>2576.62650897</v>
      </c>
      <c r="L44" s="12">
        <f t="shared" si="22"/>
        <v>3754409.3717200002</v>
      </c>
      <c r="M44" s="12">
        <f t="shared" si="22"/>
        <v>0.51549999999999996</v>
      </c>
      <c r="N44" s="12">
        <f t="shared" si="22"/>
        <v>2012.8139523665266</v>
      </c>
      <c r="O44" s="11"/>
      <c r="P44" s="11"/>
      <c r="Q44" s="50"/>
      <c r="R44" s="46"/>
    </row>
    <row r="45" spans="1:22" ht="31.5">
      <c r="A45" s="37" t="s">
        <v>95</v>
      </c>
      <c r="B45" s="9" t="s">
        <v>96</v>
      </c>
      <c r="C45" s="12">
        <f>C23</f>
        <v>1E-4</v>
      </c>
      <c r="D45" s="12">
        <f t="shared" ref="D45:N45" si="23">D23</f>
        <v>1E-4</v>
      </c>
      <c r="E45" s="12">
        <f t="shared" si="23"/>
        <v>126.62131000000001</v>
      </c>
      <c r="F45" s="12">
        <f t="shared" si="23"/>
        <v>1</v>
      </c>
      <c r="G45" s="12">
        <f t="shared" si="23"/>
        <v>126.62131000000001</v>
      </c>
      <c r="H45" s="12">
        <f t="shared" si="23"/>
        <v>126.62131000000001</v>
      </c>
      <c r="I45" s="12">
        <f t="shared" si="23"/>
        <v>1836187.73</v>
      </c>
      <c r="J45" s="12">
        <f t="shared" si="23"/>
        <v>1</v>
      </c>
      <c r="K45" s="12">
        <f t="shared" si="23"/>
        <v>1836.1877299999999</v>
      </c>
      <c r="L45" s="12">
        <f t="shared" si="23"/>
        <v>1902290.4882799999</v>
      </c>
      <c r="M45" s="12">
        <f t="shared" si="23"/>
        <v>1</v>
      </c>
      <c r="N45" s="12">
        <f t="shared" si="23"/>
        <v>1978.3821078111998</v>
      </c>
      <c r="O45" s="11"/>
      <c r="P45" s="11"/>
      <c r="Q45" s="50"/>
      <c r="R45" s="46"/>
    </row>
    <row r="46" spans="1:22" s="129" customFormat="1" ht="31.5">
      <c r="A46" s="186" t="s">
        <v>569</v>
      </c>
      <c r="B46" s="9" t="str">
        <f>B24</f>
        <v>Строительство новой линейной ячейки от 1000А и  выше</v>
      </c>
      <c r="C46" s="12">
        <f t="shared" ref="C46:N46" si="24">C24</f>
        <v>0</v>
      </c>
      <c r="D46" s="12">
        <f t="shared" si="24"/>
        <v>0</v>
      </c>
      <c r="E46" s="12">
        <f t="shared" si="24"/>
        <v>126.62131000000001</v>
      </c>
      <c r="F46" s="12">
        <f t="shared" si="24"/>
        <v>1</v>
      </c>
      <c r="G46" s="12">
        <f t="shared" si="24"/>
        <v>126.62131000000001</v>
      </c>
      <c r="H46" s="12">
        <f t="shared" si="24"/>
        <v>126.62131000000001</v>
      </c>
      <c r="I46" s="12">
        <f t="shared" si="24"/>
        <v>1836187.73</v>
      </c>
      <c r="J46" s="12">
        <f t="shared" si="24"/>
        <v>1</v>
      </c>
      <c r="K46" s="12">
        <f t="shared" si="24"/>
        <v>1836.1877299999999</v>
      </c>
      <c r="L46" s="12">
        <f t="shared" si="24"/>
        <v>1902290.4882799999</v>
      </c>
      <c r="M46" s="12">
        <f t="shared" si="24"/>
        <v>1</v>
      </c>
      <c r="N46" s="12">
        <f t="shared" si="24"/>
        <v>1978.3821078111998</v>
      </c>
      <c r="O46" s="11"/>
      <c r="P46" s="11"/>
      <c r="Q46" s="50"/>
      <c r="R46" s="130"/>
    </row>
    <row r="47" spans="1:22" ht="78.75">
      <c r="A47" s="37" t="s">
        <v>97</v>
      </c>
      <c r="B47" s="9" t="s">
        <v>63</v>
      </c>
      <c r="C47" s="12">
        <f>C25</f>
        <v>0</v>
      </c>
      <c r="D47" s="12">
        <f t="shared" ref="D47:N47" si="25">D25</f>
        <v>800</v>
      </c>
      <c r="E47" s="12">
        <f t="shared" si="25"/>
        <v>4419.2488924603176</v>
      </c>
      <c r="F47" s="12">
        <f t="shared" si="25"/>
        <v>1830</v>
      </c>
      <c r="G47" s="12">
        <f t="shared" si="25"/>
        <v>3990.31059</v>
      </c>
      <c r="H47" s="12">
        <f t="shared" si="25"/>
        <v>3990.31059</v>
      </c>
      <c r="I47" s="12">
        <f t="shared" si="25"/>
        <v>16442.809999999998</v>
      </c>
      <c r="J47" s="12">
        <f t="shared" si="25"/>
        <v>1830</v>
      </c>
      <c r="K47" s="12">
        <f t="shared" si="25"/>
        <v>6846.2996999999996</v>
      </c>
      <c r="L47" s="12">
        <f t="shared" si="25"/>
        <v>17034.75116</v>
      </c>
      <c r="M47" s="12">
        <f t="shared" si="25"/>
        <v>1830</v>
      </c>
      <c r="N47" s="12">
        <f t="shared" si="25"/>
        <v>9623.0429830080011</v>
      </c>
      <c r="O47" s="11"/>
      <c r="P47" s="11"/>
      <c r="Q47" s="50"/>
      <c r="R47" s="46"/>
    </row>
    <row r="48" spans="1:22" s="129" customFormat="1" ht="31.5">
      <c r="A48" s="186" t="s">
        <v>570</v>
      </c>
      <c r="B48" s="9" t="str">
        <f>B26</f>
        <v>Однотрансформаторная подстанция от 250 до 500 кВА</v>
      </c>
      <c r="C48" s="12">
        <f t="shared" ref="C48:N48" si="26">C26</f>
        <v>0</v>
      </c>
      <c r="D48" s="12">
        <f t="shared" si="26"/>
        <v>400</v>
      </c>
      <c r="E48" s="12">
        <f t="shared" si="26"/>
        <v>2116.1119083333333</v>
      </c>
      <c r="F48" s="12">
        <f t="shared" si="26"/>
        <v>1200</v>
      </c>
      <c r="G48" s="12">
        <f t="shared" si="26"/>
        <v>2539.3342900000002</v>
      </c>
      <c r="H48" s="12">
        <f t="shared" si="26"/>
        <v>2539.3342900000002</v>
      </c>
      <c r="I48" s="12">
        <f t="shared" si="26"/>
        <v>3810.74</v>
      </c>
      <c r="J48" s="12">
        <f t="shared" si="26"/>
        <v>1200</v>
      </c>
      <c r="K48" s="12">
        <f t="shared" si="26"/>
        <v>4572.8879999999999</v>
      </c>
      <c r="L48" s="12">
        <f t="shared" si="26"/>
        <v>3947.9266399999997</v>
      </c>
      <c r="M48" s="12">
        <f t="shared" si="26"/>
        <v>800</v>
      </c>
      <c r="N48" s="12">
        <f t="shared" si="26"/>
        <v>3284.6749644800002</v>
      </c>
      <c r="O48" s="11"/>
      <c r="P48" s="11"/>
      <c r="Q48" s="50"/>
      <c r="R48" s="130"/>
    </row>
    <row r="49" spans="1:18" s="129" customFormat="1" ht="31.5">
      <c r="A49" s="186" t="s">
        <v>571</v>
      </c>
      <c r="B49" s="9" t="str">
        <f t="shared" ref="B49:N50" si="27">B27</f>
        <v>Однотрансформаторная подстанция от 500 до 1000 кВА</v>
      </c>
      <c r="C49" s="12">
        <f t="shared" si="27"/>
        <v>0</v>
      </c>
      <c r="D49" s="12">
        <f t="shared" si="27"/>
        <v>0</v>
      </c>
      <c r="E49" s="12">
        <f t="shared" si="27"/>
        <v>2303.1369841269843</v>
      </c>
      <c r="F49" s="12">
        <f t="shared" si="27"/>
        <v>630</v>
      </c>
      <c r="G49" s="12">
        <f t="shared" si="27"/>
        <v>1450.9763</v>
      </c>
      <c r="H49" s="12">
        <f t="shared" si="27"/>
        <v>1450.9763</v>
      </c>
      <c r="I49" s="12">
        <f t="shared" si="27"/>
        <v>3608.59</v>
      </c>
      <c r="J49" s="12">
        <f t="shared" si="27"/>
        <v>630</v>
      </c>
      <c r="K49" s="12">
        <f t="shared" si="27"/>
        <v>2273.4117000000001</v>
      </c>
      <c r="L49" s="12">
        <f t="shared" si="27"/>
        <v>3738.4992400000001</v>
      </c>
      <c r="M49" s="12">
        <f t="shared" si="27"/>
        <v>630</v>
      </c>
      <c r="N49" s="12">
        <f t="shared" si="27"/>
        <v>2449.4647020480002</v>
      </c>
      <c r="O49" s="11"/>
      <c r="P49" s="11"/>
      <c r="Q49" s="50"/>
      <c r="R49" s="130"/>
    </row>
    <row r="50" spans="1:18" s="129" customFormat="1" ht="31.5">
      <c r="A50" s="186" t="s">
        <v>572</v>
      </c>
      <c r="B50" s="9" t="str">
        <f t="shared" si="27"/>
        <v>Двухтрансформаторная подстанция от 250 до 500 кВА</v>
      </c>
      <c r="C50" s="12">
        <f t="shared" si="27"/>
        <v>0</v>
      </c>
      <c r="D50" s="12">
        <f t="shared" si="27"/>
        <v>400</v>
      </c>
      <c r="E50" s="12">
        <f t="shared" si="27"/>
        <v>0</v>
      </c>
      <c r="F50" s="12">
        <f t="shared" si="27"/>
        <v>0</v>
      </c>
      <c r="G50" s="12">
        <f t="shared" si="27"/>
        <v>0</v>
      </c>
      <c r="H50" s="12">
        <f t="shared" si="27"/>
        <v>0</v>
      </c>
      <c r="I50" s="12">
        <f t="shared" si="27"/>
        <v>9023.48</v>
      </c>
      <c r="J50" s="12">
        <f t="shared" si="27"/>
        <v>0</v>
      </c>
      <c r="K50" s="12">
        <f t="shared" si="27"/>
        <v>0</v>
      </c>
      <c r="L50" s="12">
        <f t="shared" si="27"/>
        <v>9348.3252799999991</v>
      </c>
      <c r="M50" s="12">
        <f t="shared" si="27"/>
        <v>400</v>
      </c>
      <c r="N50" s="12">
        <f t="shared" si="27"/>
        <v>3888.9033164799998</v>
      </c>
      <c r="O50" s="11"/>
      <c r="P50" s="11"/>
      <c r="Q50" s="50"/>
      <c r="R50" s="130"/>
    </row>
    <row r="51" spans="1:18" ht="47.25">
      <c r="A51" s="37" t="s">
        <v>98</v>
      </c>
      <c r="B51" s="9" t="s">
        <v>66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0"/>
      <c r="O51" s="11"/>
      <c r="P51" s="11"/>
      <c r="Q51" s="50"/>
      <c r="R51" s="46"/>
    </row>
    <row r="52" spans="1:18" ht="47.25">
      <c r="A52" s="37" t="s">
        <v>99</v>
      </c>
      <c r="B52" s="9" t="s">
        <v>86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0"/>
      <c r="O52" s="11"/>
      <c r="P52" s="11"/>
      <c r="Q52" s="50"/>
      <c r="R52" s="46"/>
    </row>
    <row r="53" spans="1:18" s="8" customFormat="1" ht="110.25">
      <c r="A53" s="4" t="s">
        <v>100</v>
      </c>
      <c r="B53" s="5" t="s">
        <v>101</v>
      </c>
      <c r="C53" s="6" t="s">
        <v>15</v>
      </c>
      <c r="D53" s="6" t="s">
        <v>15</v>
      </c>
      <c r="E53" s="6" t="s">
        <v>15</v>
      </c>
      <c r="F53" s="6" t="s">
        <v>15</v>
      </c>
      <c r="G53" s="6">
        <f>G11-G54</f>
        <v>9276.6814019078029</v>
      </c>
      <c r="H53" s="6">
        <f>G53</f>
        <v>9276.6814019078029</v>
      </c>
      <c r="I53" s="6" t="s">
        <v>15</v>
      </c>
      <c r="J53" s="6" t="s">
        <v>15</v>
      </c>
      <c r="K53" s="6">
        <f>K33-K54</f>
        <v>20089.545559100003</v>
      </c>
      <c r="L53" s="6" t="s">
        <v>15</v>
      </c>
      <c r="M53" s="28" t="s">
        <v>15</v>
      </c>
      <c r="N53" s="6">
        <f>N33-N54</f>
        <v>15392.596250197839</v>
      </c>
      <c r="O53" s="7" t="s">
        <v>15</v>
      </c>
      <c r="P53" s="7" t="s">
        <v>15</v>
      </c>
      <c r="Q53" s="51">
        <f>(Q11-Q33)</f>
        <v>-2953.9344868019007</v>
      </c>
      <c r="R53" s="52"/>
    </row>
    <row r="54" spans="1:18" s="8" customFormat="1" ht="31.5">
      <c r="A54" s="216" t="s">
        <v>41</v>
      </c>
      <c r="B54" s="9" t="s">
        <v>34</v>
      </c>
      <c r="C54" s="44">
        <v>51</v>
      </c>
      <c r="D54" s="44">
        <v>41</v>
      </c>
      <c r="E54" s="18">
        <f>'до 15 кВт '!I12</f>
        <v>14851.07</v>
      </c>
      <c r="F54" s="42">
        <v>52</v>
      </c>
      <c r="G54" s="18">
        <f>E54*F54/1000</f>
        <v>772.25563999999997</v>
      </c>
      <c r="H54" s="18"/>
      <c r="I54" s="18" t="s">
        <v>15</v>
      </c>
      <c r="J54" s="18" t="s">
        <v>15</v>
      </c>
      <c r="K54" s="18">
        <f>G54</f>
        <v>772.25563999999997</v>
      </c>
      <c r="L54" s="10" t="s">
        <v>15</v>
      </c>
      <c r="M54" s="44">
        <f>AVERAGE(C54,D54,F54)</f>
        <v>48</v>
      </c>
      <c r="N54" s="10">
        <f>14851.07*1.036*N55/1000</f>
        <v>738.51400895999996</v>
      </c>
      <c r="O54" s="29"/>
      <c r="P54" s="29"/>
      <c r="Q54" s="30"/>
      <c r="R54" s="52"/>
    </row>
    <row r="55" spans="1:18" s="8" customFormat="1" ht="173.25">
      <c r="A55" s="229"/>
      <c r="B55" s="9" t="s">
        <v>35</v>
      </c>
      <c r="C55" s="54">
        <v>51</v>
      </c>
      <c r="D55" s="54" t="s">
        <v>15</v>
      </c>
      <c r="E55" s="18" t="s">
        <v>15</v>
      </c>
      <c r="F55" s="18" t="s">
        <v>15</v>
      </c>
      <c r="G55" s="42">
        <v>52</v>
      </c>
      <c r="H55" s="18"/>
      <c r="I55" s="18" t="s">
        <v>15</v>
      </c>
      <c r="J55" s="18" t="s">
        <v>15</v>
      </c>
      <c r="K55" s="42" t="str">
        <f>F55</f>
        <v>х</v>
      </c>
      <c r="L55" s="10" t="s">
        <v>15</v>
      </c>
      <c r="M55" s="10" t="s">
        <v>15</v>
      </c>
      <c r="N55" s="44">
        <f>M54</f>
        <v>48</v>
      </c>
      <c r="O55" s="29"/>
      <c r="P55" s="29"/>
      <c r="Q55" s="30"/>
      <c r="R55" s="52"/>
    </row>
    <row r="56" spans="1:18">
      <c r="F56" s="207"/>
      <c r="G56" s="26"/>
      <c r="H56" s="178"/>
    </row>
    <row r="58" spans="1:18" ht="21">
      <c r="C58" s="22" t="s">
        <v>168</v>
      </c>
      <c r="D58" s="22"/>
      <c r="G58" s="26"/>
      <c r="I58" s="22" t="s">
        <v>169</v>
      </c>
    </row>
  </sheetData>
  <mergeCells count="12">
    <mergeCell ref="A54:A55"/>
    <mergeCell ref="B2:N2"/>
    <mergeCell ref="L7:N7"/>
    <mergeCell ref="O7:Q7"/>
    <mergeCell ref="A6:A9"/>
    <mergeCell ref="B6:B9"/>
    <mergeCell ref="C6:D6"/>
    <mergeCell ref="E6:G6"/>
    <mergeCell ref="I6:K6"/>
    <mergeCell ref="L6:Q6"/>
    <mergeCell ref="E7:G7"/>
    <mergeCell ref="I7:K7"/>
  </mergeCells>
  <pageMargins left="0.15748031496062992" right="0.15748031496062992" top="0.56000000000000005" bottom="0.31496062992125984" header="0.31496062992125984" footer="0.31496062992125984"/>
  <pageSetup paperSize="9" scale="44" fitToHeight="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108"/>
  <sheetViews>
    <sheetView workbookViewId="0">
      <selection activeCell="F99" sqref="F99"/>
    </sheetView>
  </sheetViews>
  <sheetFormatPr defaultRowHeight="15"/>
  <cols>
    <col min="1" max="1" width="4.42578125" customWidth="1"/>
    <col min="2" max="2" width="13.140625" customWidth="1"/>
    <col min="3" max="3" width="26.85546875" bestFit="1" customWidth="1"/>
    <col min="4" max="4" width="10.85546875" customWidth="1"/>
    <col min="5" max="5" width="25.42578125" customWidth="1"/>
    <col min="6" max="6" width="25.42578125" style="129" customWidth="1"/>
    <col min="7" max="7" width="16.42578125" bestFit="1" customWidth="1"/>
    <col min="8" max="8" width="14" customWidth="1"/>
    <col min="9" max="9" width="14.42578125" customWidth="1"/>
    <col min="10" max="10" width="14.5703125" customWidth="1"/>
    <col min="11" max="11" width="12" customWidth="1"/>
    <col min="12" max="12" width="11.7109375" customWidth="1"/>
    <col min="13" max="14" width="12.5703125" customWidth="1"/>
    <col min="15" max="15" width="15.28515625" customWidth="1"/>
    <col min="16" max="16" width="17" customWidth="1"/>
    <col min="17" max="17" width="19.42578125" style="137" bestFit="1" customWidth="1"/>
    <col min="18" max="18" width="25.42578125" customWidth="1"/>
    <col min="19" max="19" width="10.7109375" customWidth="1"/>
    <col min="257" max="257" width="4.42578125" customWidth="1"/>
    <col min="258" max="258" width="10.28515625" customWidth="1"/>
    <col min="259" max="259" width="26.85546875" bestFit="1" customWidth="1"/>
    <col min="260" max="260" width="10.85546875" customWidth="1"/>
    <col min="261" max="261" width="25.42578125" customWidth="1"/>
    <col min="262" max="262" width="16.42578125" bestFit="1" customWidth="1"/>
    <col min="263" max="263" width="14" customWidth="1"/>
    <col min="264" max="264" width="14.42578125" customWidth="1"/>
    <col min="265" max="265" width="14.5703125" customWidth="1"/>
    <col min="266" max="266" width="10.140625" customWidth="1"/>
    <col min="267" max="267" width="11.7109375" customWidth="1"/>
    <col min="268" max="269" width="12.5703125" customWidth="1"/>
    <col min="270" max="270" width="15.28515625" customWidth="1"/>
    <col min="271" max="271" width="17" customWidth="1"/>
    <col min="272" max="272" width="19.42578125" bestFit="1" customWidth="1"/>
    <col min="273" max="273" width="25.42578125" customWidth="1"/>
    <col min="513" max="513" width="4.42578125" customWidth="1"/>
    <col min="514" max="514" width="10.28515625" customWidth="1"/>
    <col min="515" max="515" width="26.85546875" bestFit="1" customWidth="1"/>
    <col min="516" max="516" width="10.85546875" customWidth="1"/>
    <col min="517" max="517" width="25.42578125" customWidth="1"/>
    <col min="518" max="518" width="16.42578125" bestFit="1" customWidth="1"/>
    <col min="519" max="519" width="14" customWidth="1"/>
    <col min="520" max="520" width="14.42578125" customWidth="1"/>
    <col min="521" max="521" width="14.5703125" customWidth="1"/>
    <col min="522" max="522" width="10.140625" customWidth="1"/>
    <col min="523" max="523" width="11.7109375" customWidth="1"/>
    <col min="524" max="525" width="12.5703125" customWidth="1"/>
    <col min="526" max="526" width="15.28515625" customWidth="1"/>
    <col min="527" max="527" width="17" customWidth="1"/>
    <col min="528" max="528" width="19.42578125" bestFit="1" customWidth="1"/>
    <col min="529" max="529" width="25.42578125" customWidth="1"/>
    <col min="769" max="769" width="4.42578125" customWidth="1"/>
    <col min="770" max="770" width="10.28515625" customWidth="1"/>
    <col min="771" max="771" width="26.85546875" bestFit="1" customWidth="1"/>
    <col min="772" max="772" width="10.85546875" customWidth="1"/>
    <col min="773" max="773" width="25.42578125" customWidth="1"/>
    <col min="774" max="774" width="16.42578125" bestFit="1" customWidth="1"/>
    <col min="775" max="775" width="14" customWidth="1"/>
    <col min="776" max="776" width="14.42578125" customWidth="1"/>
    <col min="777" max="777" width="14.5703125" customWidth="1"/>
    <col min="778" max="778" width="10.140625" customWidth="1"/>
    <col min="779" max="779" width="11.7109375" customWidth="1"/>
    <col min="780" max="781" width="12.5703125" customWidth="1"/>
    <col min="782" max="782" width="15.28515625" customWidth="1"/>
    <col min="783" max="783" width="17" customWidth="1"/>
    <col min="784" max="784" width="19.42578125" bestFit="1" customWidth="1"/>
    <col min="785" max="785" width="25.42578125" customWidth="1"/>
    <col min="1025" max="1025" width="4.42578125" customWidth="1"/>
    <col min="1026" max="1026" width="10.28515625" customWidth="1"/>
    <col min="1027" max="1027" width="26.85546875" bestFit="1" customWidth="1"/>
    <col min="1028" max="1028" width="10.85546875" customWidth="1"/>
    <col min="1029" max="1029" width="25.42578125" customWidth="1"/>
    <col min="1030" max="1030" width="16.42578125" bestFit="1" customWidth="1"/>
    <col min="1031" max="1031" width="14" customWidth="1"/>
    <col min="1032" max="1032" width="14.42578125" customWidth="1"/>
    <col min="1033" max="1033" width="14.5703125" customWidth="1"/>
    <col min="1034" max="1034" width="10.140625" customWidth="1"/>
    <col min="1035" max="1035" width="11.7109375" customWidth="1"/>
    <col min="1036" max="1037" width="12.5703125" customWidth="1"/>
    <col min="1038" max="1038" width="15.28515625" customWidth="1"/>
    <col min="1039" max="1039" width="17" customWidth="1"/>
    <col min="1040" max="1040" width="19.42578125" bestFit="1" customWidth="1"/>
    <col min="1041" max="1041" width="25.42578125" customWidth="1"/>
    <col min="1281" max="1281" width="4.42578125" customWidth="1"/>
    <col min="1282" max="1282" width="10.28515625" customWidth="1"/>
    <col min="1283" max="1283" width="26.85546875" bestFit="1" customWidth="1"/>
    <col min="1284" max="1284" width="10.85546875" customWidth="1"/>
    <col min="1285" max="1285" width="25.42578125" customWidth="1"/>
    <col min="1286" max="1286" width="16.42578125" bestFit="1" customWidth="1"/>
    <col min="1287" max="1287" width="14" customWidth="1"/>
    <col min="1288" max="1288" width="14.42578125" customWidth="1"/>
    <col min="1289" max="1289" width="14.5703125" customWidth="1"/>
    <col min="1290" max="1290" width="10.140625" customWidth="1"/>
    <col min="1291" max="1291" width="11.7109375" customWidth="1"/>
    <col min="1292" max="1293" width="12.5703125" customWidth="1"/>
    <col min="1294" max="1294" width="15.28515625" customWidth="1"/>
    <col min="1295" max="1295" width="17" customWidth="1"/>
    <col min="1296" max="1296" width="19.42578125" bestFit="1" customWidth="1"/>
    <col min="1297" max="1297" width="25.42578125" customWidth="1"/>
    <col min="1537" max="1537" width="4.42578125" customWidth="1"/>
    <col min="1538" max="1538" width="10.28515625" customWidth="1"/>
    <col min="1539" max="1539" width="26.85546875" bestFit="1" customWidth="1"/>
    <col min="1540" max="1540" width="10.85546875" customWidth="1"/>
    <col min="1541" max="1541" width="25.42578125" customWidth="1"/>
    <col min="1542" max="1542" width="16.42578125" bestFit="1" customWidth="1"/>
    <col min="1543" max="1543" width="14" customWidth="1"/>
    <col min="1544" max="1544" width="14.42578125" customWidth="1"/>
    <col min="1545" max="1545" width="14.5703125" customWidth="1"/>
    <col min="1546" max="1546" width="10.140625" customWidth="1"/>
    <col min="1547" max="1547" width="11.7109375" customWidth="1"/>
    <col min="1548" max="1549" width="12.5703125" customWidth="1"/>
    <col min="1550" max="1550" width="15.28515625" customWidth="1"/>
    <col min="1551" max="1551" width="17" customWidth="1"/>
    <col min="1552" max="1552" width="19.42578125" bestFit="1" customWidth="1"/>
    <col min="1553" max="1553" width="25.42578125" customWidth="1"/>
    <col min="1793" max="1793" width="4.42578125" customWidth="1"/>
    <col min="1794" max="1794" width="10.28515625" customWidth="1"/>
    <col min="1795" max="1795" width="26.85546875" bestFit="1" customWidth="1"/>
    <col min="1796" max="1796" width="10.85546875" customWidth="1"/>
    <col min="1797" max="1797" width="25.42578125" customWidth="1"/>
    <col min="1798" max="1798" width="16.42578125" bestFit="1" customWidth="1"/>
    <col min="1799" max="1799" width="14" customWidth="1"/>
    <col min="1800" max="1800" width="14.42578125" customWidth="1"/>
    <col min="1801" max="1801" width="14.5703125" customWidth="1"/>
    <col min="1802" max="1802" width="10.140625" customWidth="1"/>
    <col min="1803" max="1803" width="11.7109375" customWidth="1"/>
    <col min="1804" max="1805" width="12.5703125" customWidth="1"/>
    <col min="1806" max="1806" width="15.28515625" customWidth="1"/>
    <col min="1807" max="1807" width="17" customWidth="1"/>
    <col min="1808" max="1808" width="19.42578125" bestFit="1" customWidth="1"/>
    <col min="1809" max="1809" width="25.42578125" customWidth="1"/>
    <col min="2049" max="2049" width="4.42578125" customWidth="1"/>
    <col min="2050" max="2050" width="10.28515625" customWidth="1"/>
    <col min="2051" max="2051" width="26.85546875" bestFit="1" customWidth="1"/>
    <col min="2052" max="2052" width="10.85546875" customWidth="1"/>
    <col min="2053" max="2053" width="25.42578125" customWidth="1"/>
    <col min="2054" max="2054" width="16.42578125" bestFit="1" customWidth="1"/>
    <col min="2055" max="2055" width="14" customWidth="1"/>
    <col min="2056" max="2056" width="14.42578125" customWidth="1"/>
    <col min="2057" max="2057" width="14.5703125" customWidth="1"/>
    <col min="2058" max="2058" width="10.140625" customWidth="1"/>
    <col min="2059" max="2059" width="11.7109375" customWidth="1"/>
    <col min="2060" max="2061" width="12.5703125" customWidth="1"/>
    <col min="2062" max="2062" width="15.28515625" customWidth="1"/>
    <col min="2063" max="2063" width="17" customWidth="1"/>
    <col min="2064" max="2064" width="19.42578125" bestFit="1" customWidth="1"/>
    <col min="2065" max="2065" width="25.42578125" customWidth="1"/>
    <col min="2305" max="2305" width="4.42578125" customWidth="1"/>
    <col min="2306" max="2306" width="10.28515625" customWidth="1"/>
    <col min="2307" max="2307" width="26.85546875" bestFit="1" customWidth="1"/>
    <col min="2308" max="2308" width="10.85546875" customWidth="1"/>
    <col min="2309" max="2309" width="25.42578125" customWidth="1"/>
    <col min="2310" max="2310" width="16.42578125" bestFit="1" customWidth="1"/>
    <col min="2311" max="2311" width="14" customWidth="1"/>
    <col min="2312" max="2312" width="14.42578125" customWidth="1"/>
    <col min="2313" max="2313" width="14.5703125" customWidth="1"/>
    <col min="2314" max="2314" width="10.140625" customWidth="1"/>
    <col min="2315" max="2315" width="11.7109375" customWidth="1"/>
    <col min="2316" max="2317" width="12.5703125" customWidth="1"/>
    <col min="2318" max="2318" width="15.28515625" customWidth="1"/>
    <col min="2319" max="2319" width="17" customWidth="1"/>
    <col min="2320" max="2320" width="19.42578125" bestFit="1" customWidth="1"/>
    <col min="2321" max="2321" width="25.42578125" customWidth="1"/>
    <col min="2561" max="2561" width="4.42578125" customWidth="1"/>
    <col min="2562" max="2562" width="10.28515625" customWidth="1"/>
    <col min="2563" max="2563" width="26.85546875" bestFit="1" customWidth="1"/>
    <col min="2564" max="2564" width="10.85546875" customWidth="1"/>
    <col min="2565" max="2565" width="25.42578125" customWidth="1"/>
    <col min="2566" max="2566" width="16.42578125" bestFit="1" customWidth="1"/>
    <col min="2567" max="2567" width="14" customWidth="1"/>
    <col min="2568" max="2568" width="14.42578125" customWidth="1"/>
    <col min="2569" max="2569" width="14.5703125" customWidth="1"/>
    <col min="2570" max="2570" width="10.140625" customWidth="1"/>
    <col min="2571" max="2571" width="11.7109375" customWidth="1"/>
    <col min="2572" max="2573" width="12.5703125" customWidth="1"/>
    <col min="2574" max="2574" width="15.28515625" customWidth="1"/>
    <col min="2575" max="2575" width="17" customWidth="1"/>
    <col min="2576" max="2576" width="19.42578125" bestFit="1" customWidth="1"/>
    <col min="2577" max="2577" width="25.42578125" customWidth="1"/>
    <col min="2817" max="2817" width="4.42578125" customWidth="1"/>
    <col min="2818" max="2818" width="10.28515625" customWidth="1"/>
    <col min="2819" max="2819" width="26.85546875" bestFit="1" customWidth="1"/>
    <col min="2820" max="2820" width="10.85546875" customWidth="1"/>
    <col min="2821" max="2821" width="25.42578125" customWidth="1"/>
    <col min="2822" max="2822" width="16.42578125" bestFit="1" customWidth="1"/>
    <col min="2823" max="2823" width="14" customWidth="1"/>
    <col min="2824" max="2824" width="14.42578125" customWidth="1"/>
    <col min="2825" max="2825" width="14.5703125" customWidth="1"/>
    <col min="2826" max="2826" width="10.140625" customWidth="1"/>
    <col min="2827" max="2827" width="11.7109375" customWidth="1"/>
    <col min="2828" max="2829" width="12.5703125" customWidth="1"/>
    <col min="2830" max="2830" width="15.28515625" customWidth="1"/>
    <col min="2831" max="2831" width="17" customWidth="1"/>
    <col min="2832" max="2832" width="19.42578125" bestFit="1" customWidth="1"/>
    <col min="2833" max="2833" width="25.42578125" customWidth="1"/>
    <col min="3073" max="3073" width="4.42578125" customWidth="1"/>
    <col min="3074" max="3074" width="10.28515625" customWidth="1"/>
    <col min="3075" max="3075" width="26.85546875" bestFit="1" customWidth="1"/>
    <col min="3076" max="3076" width="10.85546875" customWidth="1"/>
    <col min="3077" max="3077" width="25.42578125" customWidth="1"/>
    <col min="3078" max="3078" width="16.42578125" bestFit="1" customWidth="1"/>
    <col min="3079" max="3079" width="14" customWidth="1"/>
    <col min="3080" max="3080" width="14.42578125" customWidth="1"/>
    <col min="3081" max="3081" width="14.5703125" customWidth="1"/>
    <col min="3082" max="3082" width="10.140625" customWidth="1"/>
    <col min="3083" max="3083" width="11.7109375" customWidth="1"/>
    <col min="3084" max="3085" width="12.5703125" customWidth="1"/>
    <col min="3086" max="3086" width="15.28515625" customWidth="1"/>
    <col min="3087" max="3087" width="17" customWidth="1"/>
    <col min="3088" max="3088" width="19.42578125" bestFit="1" customWidth="1"/>
    <col min="3089" max="3089" width="25.42578125" customWidth="1"/>
    <col min="3329" max="3329" width="4.42578125" customWidth="1"/>
    <col min="3330" max="3330" width="10.28515625" customWidth="1"/>
    <col min="3331" max="3331" width="26.85546875" bestFit="1" customWidth="1"/>
    <col min="3332" max="3332" width="10.85546875" customWidth="1"/>
    <col min="3333" max="3333" width="25.42578125" customWidth="1"/>
    <col min="3334" max="3334" width="16.42578125" bestFit="1" customWidth="1"/>
    <col min="3335" max="3335" width="14" customWidth="1"/>
    <col min="3336" max="3336" width="14.42578125" customWidth="1"/>
    <col min="3337" max="3337" width="14.5703125" customWidth="1"/>
    <col min="3338" max="3338" width="10.140625" customWidth="1"/>
    <col min="3339" max="3339" width="11.7109375" customWidth="1"/>
    <col min="3340" max="3341" width="12.5703125" customWidth="1"/>
    <col min="3342" max="3342" width="15.28515625" customWidth="1"/>
    <col min="3343" max="3343" width="17" customWidth="1"/>
    <col min="3344" max="3344" width="19.42578125" bestFit="1" customWidth="1"/>
    <col min="3345" max="3345" width="25.42578125" customWidth="1"/>
    <col min="3585" max="3585" width="4.42578125" customWidth="1"/>
    <col min="3586" max="3586" width="10.28515625" customWidth="1"/>
    <col min="3587" max="3587" width="26.85546875" bestFit="1" customWidth="1"/>
    <col min="3588" max="3588" width="10.85546875" customWidth="1"/>
    <col min="3589" max="3589" width="25.42578125" customWidth="1"/>
    <col min="3590" max="3590" width="16.42578125" bestFit="1" customWidth="1"/>
    <col min="3591" max="3591" width="14" customWidth="1"/>
    <col min="3592" max="3592" width="14.42578125" customWidth="1"/>
    <col min="3593" max="3593" width="14.5703125" customWidth="1"/>
    <col min="3594" max="3594" width="10.140625" customWidth="1"/>
    <col min="3595" max="3595" width="11.7109375" customWidth="1"/>
    <col min="3596" max="3597" width="12.5703125" customWidth="1"/>
    <col min="3598" max="3598" width="15.28515625" customWidth="1"/>
    <col min="3599" max="3599" width="17" customWidth="1"/>
    <col min="3600" max="3600" width="19.42578125" bestFit="1" customWidth="1"/>
    <col min="3601" max="3601" width="25.42578125" customWidth="1"/>
    <col min="3841" max="3841" width="4.42578125" customWidth="1"/>
    <col min="3842" max="3842" width="10.28515625" customWidth="1"/>
    <col min="3843" max="3843" width="26.85546875" bestFit="1" customWidth="1"/>
    <col min="3844" max="3844" width="10.85546875" customWidth="1"/>
    <col min="3845" max="3845" width="25.42578125" customWidth="1"/>
    <col min="3846" max="3846" width="16.42578125" bestFit="1" customWidth="1"/>
    <col min="3847" max="3847" width="14" customWidth="1"/>
    <col min="3848" max="3848" width="14.42578125" customWidth="1"/>
    <col min="3849" max="3849" width="14.5703125" customWidth="1"/>
    <col min="3850" max="3850" width="10.140625" customWidth="1"/>
    <col min="3851" max="3851" width="11.7109375" customWidth="1"/>
    <col min="3852" max="3853" width="12.5703125" customWidth="1"/>
    <col min="3854" max="3854" width="15.28515625" customWidth="1"/>
    <col min="3855" max="3855" width="17" customWidth="1"/>
    <col min="3856" max="3856" width="19.42578125" bestFit="1" customWidth="1"/>
    <col min="3857" max="3857" width="25.42578125" customWidth="1"/>
    <col min="4097" max="4097" width="4.42578125" customWidth="1"/>
    <col min="4098" max="4098" width="10.28515625" customWidth="1"/>
    <col min="4099" max="4099" width="26.85546875" bestFit="1" customWidth="1"/>
    <col min="4100" max="4100" width="10.85546875" customWidth="1"/>
    <col min="4101" max="4101" width="25.42578125" customWidth="1"/>
    <col min="4102" max="4102" width="16.42578125" bestFit="1" customWidth="1"/>
    <col min="4103" max="4103" width="14" customWidth="1"/>
    <col min="4104" max="4104" width="14.42578125" customWidth="1"/>
    <col min="4105" max="4105" width="14.5703125" customWidth="1"/>
    <col min="4106" max="4106" width="10.140625" customWidth="1"/>
    <col min="4107" max="4107" width="11.7109375" customWidth="1"/>
    <col min="4108" max="4109" width="12.5703125" customWidth="1"/>
    <col min="4110" max="4110" width="15.28515625" customWidth="1"/>
    <col min="4111" max="4111" width="17" customWidth="1"/>
    <col min="4112" max="4112" width="19.42578125" bestFit="1" customWidth="1"/>
    <col min="4113" max="4113" width="25.42578125" customWidth="1"/>
    <col min="4353" max="4353" width="4.42578125" customWidth="1"/>
    <col min="4354" max="4354" width="10.28515625" customWidth="1"/>
    <col min="4355" max="4355" width="26.85546875" bestFit="1" customWidth="1"/>
    <col min="4356" max="4356" width="10.85546875" customWidth="1"/>
    <col min="4357" max="4357" width="25.42578125" customWidth="1"/>
    <col min="4358" max="4358" width="16.42578125" bestFit="1" customWidth="1"/>
    <col min="4359" max="4359" width="14" customWidth="1"/>
    <col min="4360" max="4360" width="14.42578125" customWidth="1"/>
    <col min="4361" max="4361" width="14.5703125" customWidth="1"/>
    <col min="4362" max="4362" width="10.140625" customWidth="1"/>
    <col min="4363" max="4363" width="11.7109375" customWidth="1"/>
    <col min="4364" max="4365" width="12.5703125" customWidth="1"/>
    <col min="4366" max="4366" width="15.28515625" customWidth="1"/>
    <col min="4367" max="4367" width="17" customWidth="1"/>
    <col min="4368" max="4368" width="19.42578125" bestFit="1" customWidth="1"/>
    <col min="4369" max="4369" width="25.42578125" customWidth="1"/>
    <col min="4609" max="4609" width="4.42578125" customWidth="1"/>
    <col min="4610" max="4610" width="10.28515625" customWidth="1"/>
    <col min="4611" max="4611" width="26.85546875" bestFit="1" customWidth="1"/>
    <col min="4612" max="4612" width="10.85546875" customWidth="1"/>
    <col min="4613" max="4613" width="25.42578125" customWidth="1"/>
    <col min="4614" max="4614" width="16.42578125" bestFit="1" customWidth="1"/>
    <col min="4615" max="4615" width="14" customWidth="1"/>
    <col min="4616" max="4616" width="14.42578125" customWidth="1"/>
    <col min="4617" max="4617" width="14.5703125" customWidth="1"/>
    <col min="4618" max="4618" width="10.140625" customWidth="1"/>
    <col min="4619" max="4619" width="11.7109375" customWidth="1"/>
    <col min="4620" max="4621" width="12.5703125" customWidth="1"/>
    <col min="4622" max="4622" width="15.28515625" customWidth="1"/>
    <col min="4623" max="4623" width="17" customWidth="1"/>
    <col min="4624" max="4624" width="19.42578125" bestFit="1" customWidth="1"/>
    <col min="4625" max="4625" width="25.42578125" customWidth="1"/>
    <col min="4865" max="4865" width="4.42578125" customWidth="1"/>
    <col min="4866" max="4866" width="10.28515625" customWidth="1"/>
    <col min="4867" max="4867" width="26.85546875" bestFit="1" customWidth="1"/>
    <col min="4868" max="4868" width="10.85546875" customWidth="1"/>
    <col min="4869" max="4869" width="25.42578125" customWidth="1"/>
    <col min="4870" max="4870" width="16.42578125" bestFit="1" customWidth="1"/>
    <col min="4871" max="4871" width="14" customWidth="1"/>
    <col min="4872" max="4872" width="14.42578125" customWidth="1"/>
    <col min="4873" max="4873" width="14.5703125" customWidth="1"/>
    <col min="4874" max="4874" width="10.140625" customWidth="1"/>
    <col min="4875" max="4875" width="11.7109375" customWidth="1"/>
    <col min="4876" max="4877" width="12.5703125" customWidth="1"/>
    <col min="4878" max="4878" width="15.28515625" customWidth="1"/>
    <col min="4879" max="4879" width="17" customWidth="1"/>
    <col min="4880" max="4880" width="19.42578125" bestFit="1" customWidth="1"/>
    <col min="4881" max="4881" width="25.42578125" customWidth="1"/>
    <col min="5121" max="5121" width="4.42578125" customWidth="1"/>
    <col min="5122" max="5122" width="10.28515625" customWidth="1"/>
    <col min="5123" max="5123" width="26.85546875" bestFit="1" customWidth="1"/>
    <col min="5124" max="5124" width="10.85546875" customWidth="1"/>
    <col min="5125" max="5125" width="25.42578125" customWidth="1"/>
    <col min="5126" max="5126" width="16.42578125" bestFit="1" customWidth="1"/>
    <col min="5127" max="5127" width="14" customWidth="1"/>
    <col min="5128" max="5128" width="14.42578125" customWidth="1"/>
    <col min="5129" max="5129" width="14.5703125" customWidth="1"/>
    <col min="5130" max="5130" width="10.140625" customWidth="1"/>
    <col min="5131" max="5131" width="11.7109375" customWidth="1"/>
    <col min="5132" max="5133" width="12.5703125" customWidth="1"/>
    <col min="5134" max="5134" width="15.28515625" customWidth="1"/>
    <col min="5135" max="5135" width="17" customWidth="1"/>
    <col min="5136" max="5136" width="19.42578125" bestFit="1" customWidth="1"/>
    <col min="5137" max="5137" width="25.42578125" customWidth="1"/>
    <col min="5377" max="5377" width="4.42578125" customWidth="1"/>
    <col min="5378" max="5378" width="10.28515625" customWidth="1"/>
    <col min="5379" max="5379" width="26.85546875" bestFit="1" customWidth="1"/>
    <col min="5380" max="5380" width="10.85546875" customWidth="1"/>
    <col min="5381" max="5381" width="25.42578125" customWidth="1"/>
    <col min="5382" max="5382" width="16.42578125" bestFit="1" customWidth="1"/>
    <col min="5383" max="5383" width="14" customWidth="1"/>
    <col min="5384" max="5384" width="14.42578125" customWidth="1"/>
    <col min="5385" max="5385" width="14.5703125" customWidth="1"/>
    <col min="5386" max="5386" width="10.140625" customWidth="1"/>
    <col min="5387" max="5387" width="11.7109375" customWidth="1"/>
    <col min="5388" max="5389" width="12.5703125" customWidth="1"/>
    <col min="5390" max="5390" width="15.28515625" customWidth="1"/>
    <col min="5391" max="5391" width="17" customWidth="1"/>
    <col min="5392" max="5392" width="19.42578125" bestFit="1" customWidth="1"/>
    <col min="5393" max="5393" width="25.42578125" customWidth="1"/>
    <col min="5633" max="5633" width="4.42578125" customWidth="1"/>
    <col min="5634" max="5634" width="10.28515625" customWidth="1"/>
    <col min="5635" max="5635" width="26.85546875" bestFit="1" customWidth="1"/>
    <col min="5636" max="5636" width="10.85546875" customWidth="1"/>
    <col min="5637" max="5637" width="25.42578125" customWidth="1"/>
    <col min="5638" max="5638" width="16.42578125" bestFit="1" customWidth="1"/>
    <col min="5639" max="5639" width="14" customWidth="1"/>
    <col min="5640" max="5640" width="14.42578125" customWidth="1"/>
    <col min="5641" max="5641" width="14.5703125" customWidth="1"/>
    <col min="5642" max="5642" width="10.140625" customWidth="1"/>
    <col min="5643" max="5643" width="11.7109375" customWidth="1"/>
    <col min="5644" max="5645" width="12.5703125" customWidth="1"/>
    <col min="5646" max="5646" width="15.28515625" customWidth="1"/>
    <col min="5647" max="5647" width="17" customWidth="1"/>
    <col min="5648" max="5648" width="19.42578125" bestFit="1" customWidth="1"/>
    <col min="5649" max="5649" width="25.42578125" customWidth="1"/>
    <col min="5889" max="5889" width="4.42578125" customWidth="1"/>
    <col min="5890" max="5890" width="10.28515625" customWidth="1"/>
    <col min="5891" max="5891" width="26.85546875" bestFit="1" customWidth="1"/>
    <col min="5892" max="5892" width="10.85546875" customWidth="1"/>
    <col min="5893" max="5893" width="25.42578125" customWidth="1"/>
    <col min="5894" max="5894" width="16.42578125" bestFit="1" customWidth="1"/>
    <col min="5895" max="5895" width="14" customWidth="1"/>
    <col min="5896" max="5896" width="14.42578125" customWidth="1"/>
    <col min="5897" max="5897" width="14.5703125" customWidth="1"/>
    <col min="5898" max="5898" width="10.140625" customWidth="1"/>
    <col min="5899" max="5899" width="11.7109375" customWidth="1"/>
    <col min="5900" max="5901" width="12.5703125" customWidth="1"/>
    <col min="5902" max="5902" width="15.28515625" customWidth="1"/>
    <col min="5903" max="5903" width="17" customWidth="1"/>
    <col min="5904" max="5904" width="19.42578125" bestFit="1" customWidth="1"/>
    <col min="5905" max="5905" width="25.42578125" customWidth="1"/>
    <col min="6145" max="6145" width="4.42578125" customWidth="1"/>
    <col min="6146" max="6146" width="10.28515625" customWidth="1"/>
    <col min="6147" max="6147" width="26.85546875" bestFit="1" customWidth="1"/>
    <col min="6148" max="6148" width="10.85546875" customWidth="1"/>
    <col min="6149" max="6149" width="25.42578125" customWidth="1"/>
    <col min="6150" max="6150" width="16.42578125" bestFit="1" customWidth="1"/>
    <col min="6151" max="6151" width="14" customWidth="1"/>
    <col min="6152" max="6152" width="14.42578125" customWidth="1"/>
    <col min="6153" max="6153" width="14.5703125" customWidth="1"/>
    <col min="6154" max="6154" width="10.140625" customWidth="1"/>
    <col min="6155" max="6155" width="11.7109375" customWidth="1"/>
    <col min="6156" max="6157" width="12.5703125" customWidth="1"/>
    <col min="6158" max="6158" width="15.28515625" customWidth="1"/>
    <col min="6159" max="6159" width="17" customWidth="1"/>
    <col min="6160" max="6160" width="19.42578125" bestFit="1" customWidth="1"/>
    <col min="6161" max="6161" width="25.42578125" customWidth="1"/>
    <col min="6401" max="6401" width="4.42578125" customWidth="1"/>
    <col min="6402" max="6402" width="10.28515625" customWidth="1"/>
    <col min="6403" max="6403" width="26.85546875" bestFit="1" customWidth="1"/>
    <col min="6404" max="6404" width="10.85546875" customWidth="1"/>
    <col min="6405" max="6405" width="25.42578125" customWidth="1"/>
    <col min="6406" max="6406" width="16.42578125" bestFit="1" customWidth="1"/>
    <col min="6407" max="6407" width="14" customWidth="1"/>
    <col min="6408" max="6408" width="14.42578125" customWidth="1"/>
    <col min="6409" max="6409" width="14.5703125" customWidth="1"/>
    <col min="6410" max="6410" width="10.140625" customWidth="1"/>
    <col min="6411" max="6411" width="11.7109375" customWidth="1"/>
    <col min="6412" max="6413" width="12.5703125" customWidth="1"/>
    <col min="6414" max="6414" width="15.28515625" customWidth="1"/>
    <col min="6415" max="6415" width="17" customWidth="1"/>
    <col min="6416" max="6416" width="19.42578125" bestFit="1" customWidth="1"/>
    <col min="6417" max="6417" width="25.42578125" customWidth="1"/>
    <col min="6657" max="6657" width="4.42578125" customWidth="1"/>
    <col min="6658" max="6658" width="10.28515625" customWidth="1"/>
    <col min="6659" max="6659" width="26.85546875" bestFit="1" customWidth="1"/>
    <col min="6660" max="6660" width="10.85546875" customWidth="1"/>
    <col min="6661" max="6661" width="25.42578125" customWidth="1"/>
    <col min="6662" max="6662" width="16.42578125" bestFit="1" customWidth="1"/>
    <col min="6663" max="6663" width="14" customWidth="1"/>
    <col min="6664" max="6664" width="14.42578125" customWidth="1"/>
    <col min="6665" max="6665" width="14.5703125" customWidth="1"/>
    <col min="6666" max="6666" width="10.140625" customWidth="1"/>
    <col min="6667" max="6667" width="11.7109375" customWidth="1"/>
    <col min="6668" max="6669" width="12.5703125" customWidth="1"/>
    <col min="6670" max="6670" width="15.28515625" customWidth="1"/>
    <col min="6671" max="6671" width="17" customWidth="1"/>
    <col min="6672" max="6672" width="19.42578125" bestFit="1" customWidth="1"/>
    <col min="6673" max="6673" width="25.42578125" customWidth="1"/>
    <col min="6913" max="6913" width="4.42578125" customWidth="1"/>
    <col min="6914" max="6914" width="10.28515625" customWidth="1"/>
    <col min="6915" max="6915" width="26.85546875" bestFit="1" customWidth="1"/>
    <col min="6916" max="6916" width="10.85546875" customWidth="1"/>
    <col min="6917" max="6917" width="25.42578125" customWidth="1"/>
    <col min="6918" max="6918" width="16.42578125" bestFit="1" customWidth="1"/>
    <col min="6919" max="6919" width="14" customWidth="1"/>
    <col min="6920" max="6920" width="14.42578125" customWidth="1"/>
    <col min="6921" max="6921" width="14.5703125" customWidth="1"/>
    <col min="6922" max="6922" width="10.140625" customWidth="1"/>
    <col min="6923" max="6923" width="11.7109375" customWidth="1"/>
    <col min="6924" max="6925" width="12.5703125" customWidth="1"/>
    <col min="6926" max="6926" width="15.28515625" customWidth="1"/>
    <col min="6927" max="6927" width="17" customWidth="1"/>
    <col min="6928" max="6928" width="19.42578125" bestFit="1" customWidth="1"/>
    <col min="6929" max="6929" width="25.42578125" customWidth="1"/>
    <col min="7169" max="7169" width="4.42578125" customWidth="1"/>
    <col min="7170" max="7170" width="10.28515625" customWidth="1"/>
    <col min="7171" max="7171" width="26.85546875" bestFit="1" customWidth="1"/>
    <col min="7172" max="7172" width="10.85546875" customWidth="1"/>
    <col min="7173" max="7173" width="25.42578125" customWidth="1"/>
    <col min="7174" max="7174" width="16.42578125" bestFit="1" customWidth="1"/>
    <col min="7175" max="7175" width="14" customWidth="1"/>
    <col min="7176" max="7176" width="14.42578125" customWidth="1"/>
    <col min="7177" max="7177" width="14.5703125" customWidth="1"/>
    <col min="7178" max="7178" width="10.140625" customWidth="1"/>
    <col min="7179" max="7179" width="11.7109375" customWidth="1"/>
    <col min="7180" max="7181" width="12.5703125" customWidth="1"/>
    <col min="7182" max="7182" width="15.28515625" customWidth="1"/>
    <col min="7183" max="7183" width="17" customWidth="1"/>
    <col min="7184" max="7184" width="19.42578125" bestFit="1" customWidth="1"/>
    <col min="7185" max="7185" width="25.42578125" customWidth="1"/>
    <col min="7425" max="7425" width="4.42578125" customWidth="1"/>
    <col min="7426" max="7426" width="10.28515625" customWidth="1"/>
    <col min="7427" max="7427" width="26.85546875" bestFit="1" customWidth="1"/>
    <col min="7428" max="7428" width="10.85546875" customWidth="1"/>
    <col min="7429" max="7429" width="25.42578125" customWidth="1"/>
    <col min="7430" max="7430" width="16.42578125" bestFit="1" customWidth="1"/>
    <col min="7431" max="7431" width="14" customWidth="1"/>
    <col min="7432" max="7432" width="14.42578125" customWidth="1"/>
    <col min="7433" max="7433" width="14.5703125" customWidth="1"/>
    <col min="7434" max="7434" width="10.140625" customWidth="1"/>
    <col min="7435" max="7435" width="11.7109375" customWidth="1"/>
    <col min="7436" max="7437" width="12.5703125" customWidth="1"/>
    <col min="7438" max="7438" width="15.28515625" customWidth="1"/>
    <col min="7439" max="7439" width="17" customWidth="1"/>
    <col min="7440" max="7440" width="19.42578125" bestFit="1" customWidth="1"/>
    <col min="7441" max="7441" width="25.42578125" customWidth="1"/>
    <col min="7681" max="7681" width="4.42578125" customWidth="1"/>
    <col min="7682" max="7682" width="10.28515625" customWidth="1"/>
    <col min="7683" max="7683" width="26.85546875" bestFit="1" customWidth="1"/>
    <col min="7684" max="7684" width="10.85546875" customWidth="1"/>
    <col min="7685" max="7685" width="25.42578125" customWidth="1"/>
    <col min="7686" max="7686" width="16.42578125" bestFit="1" customWidth="1"/>
    <col min="7687" max="7687" width="14" customWidth="1"/>
    <col min="7688" max="7688" width="14.42578125" customWidth="1"/>
    <col min="7689" max="7689" width="14.5703125" customWidth="1"/>
    <col min="7690" max="7690" width="10.140625" customWidth="1"/>
    <col min="7691" max="7691" width="11.7109375" customWidth="1"/>
    <col min="7692" max="7693" width="12.5703125" customWidth="1"/>
    <col min="7694" max="7694" width="15.28515625" customWidth="1"/>
    <col min="7695" max="7695" width="17" customWidth="1"/>
    <col min="7696" max="7696" width="19.42578125" bestFit="1" customWidth="1"/>
    <col min="7697" max="7697" width="25.42578125" customWidth="1"/>
    <col min="7937" max="7937" width="4.42578125" customWidth="1"/>
    <col min="7938" max="7938" width="10.28515625" customWidth="1"/>
    <col min="7939" max="7939" width="26.85546875" bestFit="1" customWidth="1"/>
    <col min="7940" max="7940" width="10.85546875" customWidth="1"/>
    <col min="7941" max="7941" width="25.42578125" customWidth="1"/>
    <col min="7942" max="7942" width="16.42578125" bestFit="1" customWidth="1"/>
    <col min="7943" max="7943" width="14" customWidth="1"/>
    <col min="7944" max="7944" width="14.42578125" customWidth="1"/>
    <col min="7945" max="7945" width="14.5703125" customWidth="1"/>
    <col min="7946" max="7946" width="10.140625" customWidth="1"/>
    <col min="7947" max="7947" width="11.7109375" customWidth="1"/>
    <col min="7948" max="7949" width="12.5703125" customWidth="1"/>
    <col min="7950" max="7950" width="15.28515625" customWidth="1"/>
    <col min="7951" max="7951" width="17" customWidth="1"/>
    <col min="7952" max="7952" width="19.42578125" bestFit="1" customWidth="1"/>
    <col min="7953" max="7953" width="25.42578125" customWidth="1"/>
    <col min="8193" max="8193" width="4.42578125" customWidth="1"/>
    <col min="8194" max="8194" width="10.28515625" customWidth="1"/>
    <col min="8195" max="8195" width="26.85546875" bestFit="1" customWidth="1"/>
    <col min="8196" max="8196" width="10.85546875" customWidth="1"/>
    <col min="8197" max="8197" width="25.42578125" customWidth="1"/>
    <col min="8198" max="8198" width="16.42578125" bestFit="1" customWidth="1"/>
    <col min="8199" max="8199" width="14" customWidth="1"/>
    <col min="8200" max="8200" width="14.42578125" customWidth="1"/>
    <col min="8201" max="8201" width="14.5703125" customWidth="1"/>
    <col min="8202" max="8202" width="10.140625" customWidth="1"/>
    <col min="8203" max="8203" width="11.7109375" customWidth="1"/>
    <col min="8204" max="8205" width="12.5703125" customWidth="1"/>
    <col min="8206" max="8206" width="15.28515625" customWidth="1"/>
    <col min="8207" max="8207" width="17" customWidth="1"/>
    <col min="8208" max="8208" width="19.42578125" bestFit="1" customWidth="1"/>
    <col min="8209" max="8209" width="25.42578125" customWidth="1"/>
    <col min="8449" max="8449" width="4.42578125" customWidth="1"/>
    <col min="8450" max="8450" width="10.28515625" customWidth="1"/>
    <col min="8451" max="8451" width="26.85546875" bestFit="1" customWidth="1"/>
    <col min="8452" max="8452" width="10.85546875" customWidth="1"/>
    <col min="8453" max="8453" width="25.42578125" customWidth="1"/>
    <col min="8454" max="8454" width="16.42578125" bestFit="1" customWidth="1"/>
    <col min="8455" max="8455" width="14" customWidth="1"/>
    <col min="8456" max="8456" width="14.42578125" customWidth="1"/>
    <col min="8457" max="8457" width="14.5703125" customWidth="1"/>
    <col min="8458" max="8458" width="10.140625" customWidth="1"/>
    <col min="8459" max="8459" width="11.7109375" customWidth="1"/>
    <col min="8460" max="8461" width="12.5703125" customWidth="1"/>
    <col min="8462" max="8462" width="15.28515625" customWidth="1"/>
    <col min="8463" max="8463" width="17" customWidth="1"/>
    <col min="8464" max="8464" width="19.42578125" bestFit="1" customWidth="1"/>
    <col min="8465" max="8465" width="25.42578125" customWidth="1"/>
    <col min="8705" max="8705" width="4.42578125" customWidth="1"/>
    <col min="8706" max="8706" width="10.28515625" customWidth="1"/>
    <col min="8707" max="8707" width="26.85546875" bestFit="1" customWidth="1"/>
    <col min="8708" max="8708" width="10.85546875" customWidth="1"/>
    <col min="8709" max="8709" width="25.42578125" customWidth="1"/>
    <col min="8710" max="8710" width="16.42578125" bestFit="1" customWidth="1"/>
    <col min="8711" max="8711" width="14" customWidth="1"/>
    <col min="8712" max="8712" width="14.42578125" customWidth="1"/>
    <col min="8713" max="8713" width="14.5703125" customWidth="1"/>
    <col min="8714" max="8714" width="10.140625" customWidth="1"/>
    <col min="8715" max="8715" width="11.7109375" customWidth="1"/>
    <col min="8716" max="8717" width="12.5703125" customWidth="1"/>
    <col min="8718" max="8718" width="15.28515625" customWidth="1"/>
    <col min="8719" max="8719" width="17" customWidth="1"/>
    <col min="8720" max="8720" width="19.42578125" bestFit="1" customWidth="1"/>
    <col min="8721" max="8721" width="25.42578125" customWidth="1"/>
    <col min="8961" max="8961" width="4.42578125" customWidth="1"/>
    <col min="8962" max="8962" width="10.28515625" customWidth="1"/>
    <col min="8963" max="8963" width="26.85546875" bestFit="1" customWidth="1"/>
    <col min="8964" max="8964" width="10.85546875" customWidth="1"/>
    <col min="8965" max="8965" width="25.42578125" customWidth="1"/>
    <col min="8966" max="8966" width="16.42578125" bestFit="1" customWidth="1"/>
    <col min="8967" max="8967" width="14" customWidth="1"/>
    <col min="8968" max="8968" width="14.42578125" customWidth="1"/>
    <col min="8969" max="8969" width="14.5703125" customWidth="1"/>
    <col min="8970" max="8970" width="10.140625" customWidth="1"/>
    <col min="8971" max="8971" width="11.7109375" customWidth="1"/>
    <col min="8972" max="8973" width="12.5703125" customWidth="1"/>
    <col min="8974" max="8974" width="15.28515625" customWidth="1"/>
    <col min="8975" max="8975" width="17" customWidth="1"/>
    <col min="8976" max="8976" width="19.42578125" bestFit="1" customWidth="1"/>
    <col min="8977" max="8977" width="25.42578125" customWidth="1"/>
    <col min="9217" max="9217" width="4.42578125" customWidth="1"/>
    <col min="9218" max="9218" width="10.28515625" customWidth="1"/>
    <col min="9219" max="9219" width="26.85546875" bestFit="1" customWidth="1"/>
    <col min="9220" max="9220" width="10.85546875" customWidth="1"/>
    <col min="9221" max="9221" width="25.42578125" customWidth="1"/>
    <col min="9222" max="9222" width="16.42578125" bestFit="1" customWidth="1"/>
    <col min="9223" max="9223" width="14" customWidth="1"/>
    <col min="9224" max="9224" width="14.42578125" customWidth="1"/>
    <col min="9225" max="9225" width="14.5703125" customWidth="1"/>
    <col min="9226" max="9226" width="10.140625" customWidth="1"/>
    <col min="9227" max="9227" width="11.7109375" customWidth="1"/>
    <col min="9228" max="9229" width="12.5703125" customWidth="1"/>
    <col min="9230" max="9230" width="15.28515625" customWidth="1"/>
    <col min="9231" max="9231" width="17" customWidth="1"/>
    <col min="9232" max="9232" width="19.42578125" bestFit="1" customWidth="1"/>
    <col min="9233" max="9233" width="25.42578125" customWidth="1"/>
    <col min="9473" max="9473" width="4.42578125" customWidth="1"/>
    <col min="9474" max="9474" width="10.28515625" customWidth="1"/>
    <col min="9475" max="9475" width="26.85546875" bestFit="1" customWidth="1"/>
    <col min="9476" max="9476" width="10.85546875" customWidth="1"/>
    <col min="9477" max="9477" width="25.42578125" customWidth="1"/>
    <col min="9478" max="9478" width="16.42578125" bestFit="1" customWidth="1"/>
    <col min="9479" max="9479" width="14" customWidth="1"/>
    <col min="9480" max="9480" width="14.42578125" customWidth="1"/>
    <col min="9481" max="9481" width="14.5703125" customWidth="1"/>
    <col min="9482" max="9482" width="10.140625" customWidth="1"/>
    <col min="9483" max="9483" width="11.7109375" customWidth="1"/>
    <col min="9484" max="9485" width="12.5703125" customWidth="1"/>
    <col min="9486" max="9486" width="15.28515625" customWidth="1"/>
    <col min="9487" max="9487" width="17" customWidth="1"/>
    <col min="9488" max="9488" width="19.42578125" bestFit="1" customWidth="1"/>
    <col min="9489" max="9489" width="25.42578125" customWidth="1"/>
    <col min="9729" max="9729" width="4.42578125" customWidth="1"/>
    <col min="9730" max="9730" width="10.28515625" customWidth="1"/>
    <col min="9731" max="9731" width="26.85546875" bestFit="1" customWidth="1"/>
    <col min="9732" max="9732" width="10.85546875" customWidth="1"/>
    <col min="9733" max="9733" width="25.42578125" customWidth="1"/>
    <col min="9734" max="9734" width="16.42578125" bestFit="1" customWidth="1"/>
    <col min="9735" max="9735" width="14" customWidth="1"/>
    <col min="9736" max="9736" width="14.42578125" customWidth="1"/>
    <col min="9737" max="9737" width="14.5703125" customWidth="1"/>
    <col min="9738" max="9738" width="10.140625" customWidth="1"/>
    <col min="9739" max="9739" width="11.7109375" customWidth="1"/>
    <col min="9740" max="9741" width="12.5703125" customWidth="1"/>
    <col min="9742" max="9742" width="15.28515625" customWidth="1"/>
    <col min="9743" max="9743" width="17" customWidth="1"/>
    <col min="9744" max="9744" width="19.42578125" bestFit="1" customWidth="1"/>
    <col min="9745" max="9745" width="25.42578125" customWidth="1"/>
    <col min="9985" max="9985" width="4.42578125" customWidth="1"/>
    <col min="9986" max="9986" width="10.28515625" customWidth="1"/>
    <col min="9987" max="9987" width="26.85546875" bestFit="1" customWidth="1"/>
    <col min="9988" max="9988" width="10.85546875" customWidth="1"/>
    <col min="9989" max="9989" width="25.42578125" customWidth="1"/>
    <col min="9990" max="9990" width="16.42578125" bestFit="1" customWidth="1"/>
    <col min="9991" max="9991" width="14" customWidth="1"/>
    <col min="9992" max="9992" width="14.42578125" customWidth="1"/>
    <col min="9993" max="9993" width="14.5703125" customWidth="1"/>
    <col min="9994" max="9994" width="10.140625" customWidth="1"/>
    <col min="9995" max="9995" width="11.7109375" customWidth="1"/>
    <col min="9996" max="9997" width="12.5703125" customWidth="1"/>
    <col min="9998" max="9998" width="15.28515625" customWidth="1"/>
    <col min="9999" max="9999" width="17" customWidth="1"/>
    <col min="10000" max="10000" width="19.42578125" bestFit="1" customWidth="1"/>
    <col min="10001" max="10001" width="25.42578125" customWidth="1"/>
    <col min="10241" max="10241" width="4.42578125" customWidth="1"/>
    <col min="10242" max="10242" width="10.28515625" customWidth="1"/>
    <col min="10243" max="10243" width="26.85546875" bestFit="1" customWidth="1"/>
    <col min="10244" max="10244" width="10.85546875" customWidth="1"/>
    <col min="10245" max="10245" width="25.42578125" customWidth="1"/>
    <col min="10246" max="10246" width="16.42578125" bestFit="1" customWidth="1"/>
    <col min="10247" max="10247" width="14" customWidth="1"/>
    <col min="10248" max="10248" width="14.42578125" customWidth="1"/>
    <col min="10249" max="10249" width="14.5703125" customWidth="1"/>
    <col min="10250" max="10250" width="10.140625" customWidth="1"/>
    <col min="10251" max="10251" width="11.7109375" customWidth="1"/>
    <col min="10252" max="10253" width="12.5703125" customWidth="1"/>
    <col min="10254" max="10254" width="15.28515625" customWidth="1"/>
    <col min="10255" max="10255" width="17" customWidth="1"/>
    <col min="10256" max="10256" width="19.42578125" bestFit="1" customWidth="1"/>
    <col min="10257" max="10257" width="25.42578125" customWidth="1"/>
    <col min="10497" max="10497" width="4.42578125" customWidth="1"/>
    <col min="10498" max="10498" width="10.28515625" customWidth="1"/>
    <col min="10499" max="10499" width="26.85546875" bestFit="1" customWidth="1"/>
    <col min="10500" max="10500" width="10.85546875" customWidth="1"/>
    <col min="10501" max="10501" width="25.42578125" customWidth="1"/>
    <col min="10502" max="10502" width="16.42578125" bestFit="1" customWidth="1"/>
    <col min="10503" max="10503" width="14" customWidth="1"/>
    <col min="10504" max="10504" width="14.42578125" customWidth="1"/>
    <col min="10505" max="10505" width="14.5703125" customWidth="1"/>
    <col min="10506" max="10506" width="10.140625" customWidth="1"/>
    <col min="10507" max="10507" width="11.7109375" customWidth="1"/>
    <col min="10508" max="10509" width="12.5703125" customWidth="1"/>
    <col min="10510" max="10510" width="15.28515625" customWidth="1"/>
    <col min="10511" max="10511" width="17" customWidth="1"/>
    <col min="10512" max="10512" width="19.42578125" bestFit="1" customWidth="1"/>
    <col min="10513" max="10513" width="25.42578125" customWidth="1"/>
    <col min="10753" max="10753" width="4.42578125" customWidth="1"/>
    <col min="10754" max="10754" width="10.28515625" customWidth="1"/>
    <col min="10755" max="10755" width="26.85546875" bestFit="1" customWidth="1"/>
    <col min="10756" max="10756" width="10.85546875" customWidth="1"/>
    <col min="10757" max="10757" width="25.42578125" customWidth="1"/>
    <col min="10758" max="10758" width="16.42578125" bestFit="1" customWidth="1"/>
    <col min="10759" max="10759" width="14" customWidth="1"/>
    <col min="10760" max="10760" width="14.42578125" customWidth="1"/>
    <col min="10761" max="10761" width="14.5703125" customWidth="1"/>
    <col min="10762" max="10762" width="10.140625" customWidth="1"/>
    <col min="10763" max="10763" width="11.7109375" customWidth="1"/>
    <col min="10764" max="10765" width="12.5703125" customWidth="1"/>
    <col min="10766" max="10766" width="15.28515625" customWidth="1"/>
    <col min="10767" max="10767" width="17" customWidth="1"/>
    <col min="10768" max="10768" width="19.42578125" bestFit="1" customWidth="1"/>
    <col min="10769" max="10769" width="25.42578125" customWidth="1"/>
    <col min="11009" max="11009" width="4.42578125" customWidth="1"/>
    <col min="11010" max="11010" width="10.28515625" customWidth="1"/>
    <col min="11011" max="11011" width="26.85546875" bestFit="1" customWidth="1"/>
    <col min="11012" max="11012" width="10.85546875" customWidth="1"/>
    <col min="11013" max="11013" width="25.42578125" customWidth="1"/>
    <col min="11014" max="11014" width="16.42578125" bestFit="1" customWidth="1"/>
    <col min="11015" max="11015" width="14" customWidth="1"/>
    <col min="11016" max="11016" width="14.42578125" customWidth="1"/>
    <col min="11017" max="11017" width="14.5703125" customWidth="1"/>
    <col min="11018" max="11018" width="10.140625" customWidth="1"/>
    <col min="11019" max="11019" width="11.7109375" customWidth="1"/>
    <col min="11020" max="11021" width="12.5703125" customWidth="1"/>
    <col min="11022" max="11022" width="15.28515625" customWidth="1"/>
    <col min="11023" max="11023" width="17" customWidth="1"/>
    <col min="11024" max="11024" width="19.42578125" bestFit="1" customWidth="1"/>
    <col min="11025" max="11025" width="25.42578125" customWidth="1"/>
    <col min="11265" max="11265" width="4.42578125" customWidth="1"/>
    <col min="11266" max="11266" width="10.28515625" customWidth="1"/>
    <col min="11267" max="11267" width="26.85546875" bestFit="1" customWidth="1"/>
    <col min="11268" max="11268" width="10.85546875" customWidth="1"/>
    <col min="11269" max="11269" width="25.42578125" customWidth="1"/>
    <col min="11270" max="11270" width="16.42578125" bestFit="1" customWidth="1"/>
    <col min="11271" max="11271" width="14" customWidth="1"/>
    <col min="11272" max="11272" width="14.42578125" customWidth="1"/>
    <col min="11273" max="11273" width="14.5703125" customWidth="1"/>
    <col min="11274" max="11274" width="10.140625" customWidth="1"/>
    <col min="11275" max="11275" width="11.7109375" customWidth="1"/>
    <col min="11276" max="11277" width="12.5703125" customWidth="1"/>
    <col min="11278" max="11278" width="15.28515625" customWidth="1"/>
    <col min="11279" max="11279" width="17" customWidth="1"/>
    <col min="11280" max="11280" width="19.42578125" bestFit="1" customWidth="1"/>
    <col min="11281" max="11281" width="25.42578125" customWidth="1"/>
    <col min="11521" max="11521" width="4.42578125" customWidth="1"/>
    <col min="11522" max="11522" width="10.28515625" customWidth="1"/>
    <col min="11523" max="11523" width="26.85546875" bestFit="1" customWidth="1"/>
    <col min="11524" max="11524" width="10.85546875" customWidth="1"/>
    <col min="11525" max="11525" width="25.42578125" customWidth="1"/>
    <col min="11526" max="11526" width="16.42578125" bestFit="1" customWidth="1"/>
    <col min="11527" max="11527" width="14" customWidth="1"/>
    <col min="11528" max="11528" width="14.42578125" customWidth="1"/>
    <col min="11529" max="11529" width="14.5703125" customWidth="1"/>
    <col min="11530" max="11530" width="10.140625" customWidth="1"/>
    <col min="11531" max="11531" width="11.7109375" customWidth="1"/>
    <col min="11532" max="11533" width="12.5703125" customWidth="1"/>
    <col min="11534" max="11534" width="15.28515625" customWidth="1"/>
    <col min="11535" max="11535" width="17" customWidth="1"/>
    <col min="11536" max="11536" width="19.42578125" bestFit="1" customWidth="1"/>
    <col min="11537" max="11537" width="25.42578125" customWidth="1"/>
    <col min="11777" max="11777" width="4.42578125" customWidth="1"/>
    <col min="11778" max="11778" width="10.28515625" customWidth="1"/>
    <col min="11779" max="11779" width="26.85546875" bestFit="1" customWidth="1"/>
    <col min="11780" max="11780" width="10.85546875" customWidth="1"/>
    <col min="11781" max="11781" width="25.42578125" customWidth="1"/>
    <col min="11782" max="11782" width="16.42578125" bestFit="1" customWidth="1"/>
    <col min="11783" max="11783" width="14" customWidth="1"/>
    <col min="11784" max="11784" width="14.42578125" customWidth="1"/>
    <col min="11785" max="11785" width="14.5703125" customWidth="1"/>
    <col min="11786" max="11786" width="10.140625" customWidth="1"/>
    <col min="11787" max="11787" width="11.7109375" customWidth="1"/>
    <col min="11788" max="11789" width="12.5703125" customWidth="1"/>
    <col min="11790" max="11790" width="15.28515625" customWidth="1"/>
    <col min="11791" max="11791" width="17" customWidth="1"/>
    <col min="11792" max="11792" width="19.42578125" bestFit="1" customWidth="1"/>
    <col min="11793" max="11793" width="25.42578125" customWidth="1"/>
    <col min="12033" max="12033" width="4.42578125" customWidth="1"/>
    <col min="12034" max="12034" width="10.28515625" customWidth="1"/>
    <col min="12035" max="12035" width="26.85546875" bestFit="1" customWidth="1"/>
    <col min="12036" max="12036" width="10.85546875" customWidth="1"/>
    <col min="12037" max="12037" width="25.42578125" customWidth="1"/>
    <col min="12038" max="12038" width="16.42578125" bestFit="1" customWidth="1"/>
    <col min="12039" max="12039" width="14" customWidth="1"/>
    <col min="12040" max="12040" width="14.42578125" customWidth="1"/>
    <col min="12041" max="12041" width="14.5703125" customWidth="1"/>
    <col min="12042" max="12042" width="10.140625" customWidth="1"/>
    <col min="12043" max="12043" width="11.7109375" customWidth="1"/>
    <col min="12044" max="12045" width="12.5703125" customWidth="1"/>
    <col min="12046" max="12046" width="15.28515625" customWidth="1"/>
    <col min="12047" max="12047" width="17" customWidth="1"/>
    <col min="12048" max="12048" width="19.42578125" bestFit="1" customWidth="1"/>
    <col min="12049" max="12049" width="25.42578125" customWidth="1"/>
    <col min="12289" max="12289" width="4.42578125" customWidth="1"/>
    <col min="12290" max="12290" width="10.28515625" customWidth="1"/>
    <col min="12291" max="12291" width="26.85546875" bestFit="1" customWidth="1"/>
    <col min="12292" max="12292" width="10.85546875" customWidth="1"/>
    <col min="12293" max="12293" width="25.42578125" customWidth="1"/>
    <col min="12294" max="12294" width="16.42578125" bestFit="1" customWidth="1"/>
    <col min="12295" max="12295" width="14" customWidth="1"/>
    <col min="12296" max="12296" width="14.42578125" customWidth="1"/>
    <col min="12297" max="12297" width="14.5703125" customWidth="1"/>
    <col min="12298" max="12298" width="10.140625" customWidth="1"/>
    <col min="12299" max="12299" width="11.7109375" customWidth="1"/>
    <col min="12300" max="12301" width="12.5703125" customWidth="1"/>
    <col min="12302" max="12302" width="15.28515625" customWidth="1"/>
    <col min="12303" max="12303" width="17" customWidth="1"/>
    <col min="12304" max="12304" width="19.42578125" bestFit="1" customWidth="1"/>
    <col min="12305" max="12305" width="25.42578125" customWidth="1"/>
    <col min="12545" max="12545" width="4.42578125" customWidth="1"/>
    <col min="12546" max="12546" width="10.28515625" customWidth="1"/>
    <col min="12547" max="12547" width="26.85546875" bestFit="1" customWidth="1"/>
    <col min="12548" max="12548" width="10.85546875" customWidth="1"/>
    <col min="12549" max="12549" width="25.42578125" customWidth="1"/>
    <col min="12550" max="12550" width="16.42578125" bestFit="1" customWidth="1"/>
    <col min="12551" max="12551" width="14" customWidth="1"/>
    <col min="12552" max="12552" width="14.42578125" customWidth="1"/>
    <col min="12553" max="12553" width="14.5703125" customWidth="1"/>
    <col min="12554" max="12554" width="10.140625" customWidth="1"/>
    <col min="12555" max="12555" width="11.7109375" customWidth="1"/>
    <col min="12556" max="12557" width="12.5703125" customWidth="1"/>
    <col min="12558" max="12558" width="15.28515625" customWidth="1"/>
    <col min="12559" max="12559" width="17" customWidth="1"/>
    <col min="12560" max="12560" width="19.42578125" bestFit="1" customWidth="1"/>
    <col min="12561" max="12561" width="25.42578125" customWidth="1"/>
    <col min="12801" max="12801" width="4.42578125" customWidth="1"/>
    <col min="12802" max="12802" width="10.28515625" customWidth="1"/>
    <col min="12803" max="12803" width="26.85546875" bestFit="1" customWidth="1"/>
    <col min="12804" max="12804" width="10.85546875" customWidth="1"/>
    <col min="12805" max="12805" width="25.42578125" customWidth="1"/>
    <col min="12806" max="12806" width="16.42578125" bestFit="1" customWidth="1"/>
    <col min="12807" max="12807" width="14" customWidth="1"/>
    <col min="12808" max="12808" width="14.42578125" customWidth="1"/>
    <col min="12809" max="12809" width="14.5703125" customWidth="1"/>
    <col min="12810" max="12810" width="10.140625" customWidth="1"/>
    <col min="12811" max="12811" width="11.7109375" customWidth="1"/>
    <col min="12812" max="12813" width="12.5703125" customWidth="1"/>
    <col min="12814" max="12814" width="15.28515625" customWidth="1"/>
    <col min="12815" max="12815" width="17" customWidth="1"/>
    <col min="12816" max="12816" width="19.42578125" bestFit="1" customWidth="1"/>
    <col min="12817" max="12817" width="25.42578125" customWidth="1"/>
    <col min="13057" max="13057" width="4.42578125" customWidth="1"/>
    <col min="13058" max="13058" width="10.28515625" customWidth="1"/>
    <col min="13059" max="13059" width="26.85546875" bestFit="1" customWidth="1"/>
    <col min="13060" max="13060" width="10.85546875" customWidth="1"/>
    <col min="13061" max="13061" width="25.42578125" customWidth="1"/>
    <col min="13062" max="13062" width="16.42578125" bestFit="1" customWidth="1"/>
    <col min="13063" max="13063" width="14" customWidth="1"/>
    <col min="13064" max="13064" width="14.42578125" customWidth="1"/>
    <col min="13065" max="13065" width="14.5703125" customWidth="1"/>
    <col min="13066" max="13066" width="10.140625" customWidth="1"/>
    <col min="13067" max="13067" width="11.7109375" customWidth="1"/>
    <col min="13068" max="13069" width="12.5703125" customWidth="1"/>
    <col min="13070" max="13070" width="15.28515625" customWidth="1"/>
    <col min="13071" max="13071" width="17" customWidth="1"/>
    <col min="13072" max="13072" width="19.42578125" bestFit="1" customWidth="1"/>
    <col min="13073" max="13073" width="25.42578125" customWidth="1"/>
    <col min="13313" max="13313" width="4.42578125" customWidth="1"/>
    <col min="13314" max="13314" width="10.28515625" customWidth="1"/>
    <col min="13315" max="13315" width="26.85546875" bestFit="1" customWidth="1"/>
    <col min="13316" max="13316" width="10.85546875" customWidth="1"/>
    <col min="13317" max="13317" width="25.42578125" customWidth="1"/>
    <col min="13318" max="13318" width="16.42578125" bestFit="1" customWidth="1"/>
    <col min="13319" max="13319" width="14" customWidth="1"/>
    <col min="13320" max="13320" width="14.42578125" customWidth="1"/>
    <col min="13321" max="13321" width="14.5703125" customWidth="1"/>
    <col min="13322" max="13322" width="10.140625" customWidth="1"/>
    <col min="13323" max="13323" width="11.7109375" customWidth="1"/>
    <col min="13324" max="13325" width="12.5703125" customWidth="1"/>
    <col min="13326" max="13326" width="15.28515625" customWidth="1"/>
    <col min="13327" max="13327" width="17" customWidth="1"/>
    <col min="13328" max="13328" width="19.42578125" bestFit="1" customWidth="1"/>
    <col min="13329" max="13329" width="25.42578125" customWidth="1"/>
    <col min="13569" max="13569" width="4.42578125" customWidth="1"/>
    <col min="13570" max="13570" width="10.28515625" customWidth="1"/>
    <col min="13571" max="13571" width="26.85546875" bestFit="1" customWidth="1"/>
    <col min="13572" max="13572" width="10.85546875" customWidth="1"/>
    <col min="13573" max="13573" width="25.42578125" customWidth="1"/>
    <col min="13574" max="13574" width="16.42578125" bestFit="1" customWidth="1"/>
    <col min="13575" max="13575" width="14" customWidth="1"/>
    <col min="13576" max="13576" width="14.42578125" customWidth="1"/>
    <col min="13577" max="13577" width="14.5703125" customWidth="1"/>
    <col min="13578" max="13578" width="10.140625" customWidth="1"/>
    <col min="13579" max="13579" width="11.7109375" customWidth="1"/>
    <col min="13580" max="13581" width="12.5703125" customWidth="1"/>
    <col min="13582" max="13582" width="15.28515625" customWidth="1"/>
    <col min="13583" max="13583" width="17" customWidth="1"/>
    <col min="13584" max="13584" width="19.42578125" bestFit="1" customWidth="1"/>
    <col min="13585" max="13585" width="25.42578125" customWidth="1"/>
    <col min="13825" max="13825" width="4.42578125" customWidth="1"/>
    <col min="13826" max="13826" width="10.28515625" customWidth="1"/>
    <col min="13827" max="13827" width="26.85546875" bestFit="1" customWidth="1"/>
    <col min="13828" max="13828" width="10.85546875" customWidth="1"/>
    <col min="13829" max="13829" width="25.42578125" customWidth="1"/>
    <col min="13830" max="13830" width="16.42578125" bestFit="1" customWidth="1"/>
    <col min="13831" max="13831" width="14" customWidth="1"/>
    <col min="13832" max="13832" width="14.42578125" customWidth="1"/>
    <col min="13833" max="13833" width="14.5703125" customWidth="1"/>
    <col min="13834" max="13834" width="10.140625" customWidth="1"/>
    <col min="13835" max="13835" width="11.7109375" customWidth="1"/>
    <col min="13836" max="13837" width="12.5703125" customWidth="1"/>
    <col min="13838" max="13838" width="15.28515625" customWidth="1"/>
    <col min="13839" max="13839" width="17" customWidth="1"/>
    <col min="13840" max="13840" width="19.42578125" bestFit="1" customWidth="1"/>
    <col min="13841" max="13841" width="25.42578125" customWidth="1"/>
    <col min="14081" max="14081" width="4.42578125" customWidth="1"/>
    <col min="14082" max="14082" width="10.28515625" customWidth="1"/>
    <col min="14083" max="14083" width="26.85546875" bestFit="1" customWidth="1"/>
    <col min="14084" max="14084" width="10.85546875" customWidth="1"/>
    <col min="14085" max="14085" width="25.42578125" customWidth="1"/>
    <col min="14086" max="14086" width="16.42578125" bestFit="1" customWidth="1"/>
    <col min="14087" max="14087" width="14" customWidth="1"/>
    <col min="14088" max="14088" width="14.42578125" customWidth="1"/>
    <col min="14089" max="14089" width="14.5703125" customWidth="1"/>
    <col min="14090" max="14090" width="10.140625" customWidth="1"/>
    <col min="14091" max="14091" width="11.7109375" customWidth="1"/>
    <col min="14092" max="14093" width="12.5703125" customWidth="1"/>
    <col min="14094" max="14094" width="15.28515625" customWidth="1"/>
    <col min="14095" max="14095" width="17" customWidth="1"/>
    <col min="14096" max="14096" width="19.42578125" bestFit="1" customWidth="1"/>
    <col min="14097" max="14097" width="25.42578125" customWidth="1"/>
    <col min="14337" max="14337" width="4.42578125" customWidth="1"/>
    <col min="14338" max="14338" width="10.28515625" customWidth="1"/>
    <col min="14339" max="14339" width="26.85546875" bestFit="1" customWidth="1"/>
    <col min="14340" max="14340" width="10.85546875" customWidth="1"/>
    <col min="14341" max="14341" width="25.42578125" customWidth="1"/>
    <col min="14342" max="14342" width="16.42578125" bestFit="1" customWidth="1"/>
    <col min="14343" max="14343" width="14" customWidth="1"/>
    <col min="14344" max="14344" width="14.42578125" customWidth="1"/>
    <col min="14345" max="14345" width="14.5703125" customWidth="1"/>
    <col min="14346" max="14346" width="10.140625" customWidth="1"/>
    <col min="14347" max="14347" width="11.7109375" customWidth="1"/>
    <col min="14348" max="14349" width="12.5703125" customWidth="1"/>
    <col min="14350" max="14350" width="15.28515625" customWidth="1"/>
    <col min="14351" max="14351" width="17" customWidth="1"/>
    <col min="14352" max="14352" width="19.42578125" bestFit="1" customWidth="1"/>
    <col min="14353" max="14353" width="25.42578125" customWidth="1"/>
    <col min="14593" max="14593" width="4.42578125" customWidth="1"/>
    <col min="14594" max="14594" width="10.28515625" customWidth="1"/>
    <col min="14595" max="14595" width="26.85546875" bestFit="1" customWidth="1"/>
    <col min="14596" max="14596" width="10.85546875" customWidth="1"/>
    <col min="14597" max="14597" width="25.42578125" customWidth="1"/>
    <col min="14598" max="14598" width="16.42578125" bestFit="1" customWidth="1"/>
    <col min="14599" max="14599" width="14" customWidth="1"/>
    <col min="14600" max="14600" width="14.42578125" customWidth="1"/>
    <col min="14601" max="14601" width="14.5703125" customWidth="1"/>
    <col min="14602" max="14602" width="10.140625" customWidth="1"/>
    <col min="14603" max="14603" width="11.7109375" customWidth="1"/>
    <col min="14604" max="14605" width="12.5703125" customWidth="1"/>
    <col min="14606" max="14606" width="15.28515625" customWidth="1"/>
    <col min="14607" max="14607" width="17" customWidth="1"/>
    <col min="14608" max="14608" width="19.42578125" bestFit="1" customWidth="1"/>
    <col min="14609" max="14609" width="25.42578125" customWidth="1"/>
    <col min="14849" max="14849" width="4.42578125" customWidth="1"/>
    <col min="14850" max="14850" width="10.28515625" customWidth="1"/>
    <col min="14851" max="14851" width="26.85546875" bestFit="1" customWidth="1"/>
    <col min="14852" max="14852" width="10.85546875" customWidth="1"/>
    <col min="14853" max="14853" width="25.42578125" customWidth="1"/>
    <col min="14854" max="14854" width="16.42578125" bestFit="1" customWidth="1"/>
    <col min="14855" max="14855" width="14" customWidth="1"/>
    <col min="14856" max="14856" width="14.42578125" customWidth="1"/>
    <col min="14857" max="14857" width="14.5703125" customWidth="1"/>
    <col min="14858" max="14858" width="10.140625" customWidth="1"/>
    <col min="14859" max="14859" width="11.7109375" customWidth="1"/>
    <col min="14860" max="14861" width="12.5703125" customWidth="1"/>
    <col min="14862" max="14862" width="15.28515625" customWidth="1"/>
    <col min="14863" max="14863" width="17" customWidth="1"/>
    <col min="14864" max="14864" width="19.42578125" bestFit="1" customWidth="1"/>
    <col min="14865" max="14865" width="25.42578125" customWidth="1"/>
    <col min="15105" max="15105" width="4.42578125" customWidth="1"/>
    <col min="15106" max="15106" width="10.28515625" customWidth="1"/>
    <col min="15107" max="15107" width="26.85546875" bestFit="1" customWidth="1"/>
    <col min="15108" max="15108" width="10.85546875" customWidth="1"/>
    <col min="15109" max="15109" width="25.42578125" customWidth="1"/>
    <col min="15110" max="15110" width="16.42578125" bestFit="1" customWidth="1"/>
    <col min="15111" max="15111" width="14" customWidth="1"/>
    <col min="15112" max="15112" width="14.42578125" customWidth="1"/>
    <col min="15113" max="15113" width="14.5703125" customWidth="1"/>
    <col min="15114" max="15114" width="10.140625" customWidth="1"/>
    <col min="15115" max="15115" width="11.7109375" customWidth="1"/>
    <col min="15116" max="15117" width="12.5703125" customWidth="1"/>
    <col min="15118" max="15118" width="15.28515625" customWidth="1"/>
    <col min="15119" max="15119" width="17" customWidth="1"/>
    <col min="15120" max="15120" width="19.42578125" bestFit="1" customWidth="1"/>
    <col min="15121" max="15121" width="25.42578125" customWidth="1"/>
    <col min="15361" max="15361" width="4.42578125" customWidth="1"/>
    <col min="15362" max="15362" width="10.28515625" customWidth="1"/>
    <col min="15363" max="15363" width="26.85546875" bestFit="1" customWidth="1"/>
    <col min="15364" max="15364" width="10.85546875" customWidth="1"/>
    <col min="15365" max="15365" width="25.42578125" customWidth="1"/>
    <col min="15366" max="15366" width="16.42578125" bestFit="1" customWidth="1"/>
    <col min="15367" max="15367" width="14" customWidth="1"/>
    <col min="15368" max="15368" width="14.42578125" customWidth="1"/>
    <col min="15369" max="15369" width="14.5703125" customWidth="1"/>
    <col min="15370" max="15370" width="10.140625" customWidth="1"/>
    <col min="15371" max="15371" width="11.7109375" customWidth="1"/>
    <col min="15372" max="15373" width="12.5703125" customWidth="1"/>
    <col min="15374" max="15374" width="15.28515625" customWidth="1"/>
    <col min="15375" max="15375" width="17" customWidth="1"/>
    <col min="15376" max="15376" width="19.42578125" bestFit="1" customWidth="1"/>
    <col min="15377" max="15377" width="25.42578125" customWidth="1"/>
    <col min="15617" max="15617" width="4.42578125" customWidth="1"/>
    <col min="15618" max="15618" width="10.28515625" customWidth="1"/>
    <col min="15619" max="15619" width="26.85546875" bestFit="1" customWidth="1"/>
    <col min="15620" max="15620" width="10.85546875" customWidth="1"/>
    <col min="15621" max="15621" width="25.42578125" customWidth="1"/>
    <col min="15622" max="15622" width="16.42578125" bestFit="1" customWidth="1"/>
    <col min="15623" max="15623" width="14" customWidth="1"/>
    <col min="15624" max="15624" width="14.42578125" customWidth="1"/>
    <col min="15625" max="15625" width="14.5703125" customWidth="1"/>
    <col min="15626" max="15626" width="10.140625" customWidth="1"/>
    <col min="15627" max="15627" width="11.7109375" customWidth="1"/>
    <col min="15628" max="15629" width="12.5703125" customWidth="1"/>
    <col min="15630" max="15630" width="15.28515625" customWidth="1"/>
    <col min="15631" max="15631" width="17" customWidth="1"/>
    <col min="15632" max="15632" width="19.42578125" bestFit="1" customWidth="1"/>
    <col min="15633" max="15633" width="25.42578125" customWidth="1"/>
    <col min="15873" max="15873" width="4.42578125" customWidth="1"/>
    <col min="15874" max="15874" width="10.28515625" customWidth="1"/>
    <col min="15875" max="15875" width="26.85546875" bestFit="1" customWidth="1"/>
    <col min="15876" max="15876" width="10.85546875" customWidth="1"/>
    <col min="15877" max="15877" width="25.42578125" customWidth="1"/>
    <col min="15878" max="15878" width="16.42578125" bestFit="1" customWidth="1"/>
    <col min="15879" max="15879" width="14" customWidth="1"/>
    <col min="15880" max="15880" width="14.42578125" customWidth="1"/>
    <col min="15881" max="15881" width="14.5703125" customWidth="1"/>
    <col min="15882" max="15882" width="10.140625" customWidth="1"/>
    <col min="15883" max="15883" width="11.7109375" customWidth="1"/>
    <col min="15884" max="15885" width="12.5703125" customWidth="1"/>
    <col min="15886" max="15886" width="15.28515625" customWidth="1"/>
    <col min="15887" max="15887" width="17" customWidth="1"/>
    <col min="15888" max="15888" width="19.42578125" bestFit="1" customWidth="1"/>
    <col min="15889" max="15889" width="25.42578125" customWidth="1"/>
    <col min="16129" max="16129" width="4.42578125" customWidth="1"/>
    <col min="16130" max="16130" width="10.28515625" customWidth="1"/>
    <col min="16131" max="16131" width="26.85546875" bestFit="1" customWidth="1"/>
    <col min="16132" max="16132" width="10.85546875" customWidth="1"/>
    <col min="16133" max="16133" width="25.42578125" customWidth="1"/>
    <col min="16134" max="16134" width="16.42578125" bestFit="1" customWidth="1"/>
    <col min="16135" max="16135" width="14" customWidth="1"/>
    <col min="16136" max="16136" width="14.42578125" customWidth="1"/>
    <col min="16137" max="16137" width="14.5703125" customWidth="1"/>
    <col min="16138" max="16138" width="10.140625" customWidth="1"/>
    <col min="16139" max="16139" width="11.7109375" customWidth="1"/>
    <col min="16140" max="16141" width="12.5703125" customWidth="1"/>
    <col min="16142" max="16142" width="15.28515625" customWidth="1"/>
    <col min="16143" max="16143" width="17" customWidth="1"/>
    <col min="16144" max="16144" width="19.42578125" bestFit="1" customWidth="1"/>
    <col min="16145" max="16145" width="25.42578125" customWidth="1"/>
  </cols>
  <sheetData>
    <row r="1" spans="1:19">
      <c r="A1" s="90"/>
      <c r="B1" s="90"/>
      <c r="C1" s="90"/>
      <c r="D1" s="90"/>
      <c r="E1" s="90"/>
      <c r="G1" s="90"/>
      <c r="H1" s="90"/>
      <c r="I1" s="178">
        <f>I7+I8+I9+I19+I26+I37+I50+I54+I61+I72+I74+I75</f>
        <v>628616.58395454381</v>
      </c>
      <c r="J1" s="90"/>
      <c r="K1" s="90"/>
      <c r="L1" s="90"/>
      <c r="M1" s="90"/>
      <c r="N1" s="90"/>
      <c r="O1" s="129" t="s">
        <v>113</v>
      </c>
      <c r="P1" s="178">
        <f>P7+P8+P9+P19+P26+P37+P50+P54+P61+P72+P74+P75</f>
        <v>-420911.33395454375</v>
      </c>
      <c r="R1" s="90"/>
    </row>
    <row r="2" spans="1:19" ht="15" customHeight="1">
      <c r="A2" s="90"/>
      <c r="B2" s="90"/>
      <c r="C2" s="90" t="s">
        <v>242</v>
      </c>
      <c r="D2" s="90"/>
      <c r="E2" s="90" t="s">
        <v>149</v>
      </c>
      <c r="G2" s="90"/>
      <c r="H2" s="90"/>
      <c r="I2" s="178">
        <f>I10+I11+I12+I14+I15+I24+I25+I31+I32+I35+I39+I40+I41+I42+I46+I47+I48+I49+I51+I57+I55+I56+I58+I60+I78+I70+I79+I80+I81+I76+I77++I90+I92+I63</f>
        <v>721730.72117417329</v>
      </c>
      <c r="J2" s="90"/>
      <c r="K2" s="90"/>
      <c r="L2" s="90"/>
      <c r="M2" s="90"/>
      <c r="N2" s="90"/>
      <c r="O2" s="129" t="s">
        <v>187</v>
      </c>
      <c r="P2" s="178">
        <f>P10+P11+P12+P14+P15+P24+P25+P31+P32+P35+P39+P40+P41+P42+P46+P47+P48+P49+P51+P57+P55+P56+P58+P60+P78+P70+P79+P80+P81+P76+P77++P90+P92+P63</f>
        <v>-703030.72117417341</v>
      </c>
      <c r="Q2" s="90"/>
      <c r="R2" s="90"/>
    </row>
    <row r="3" spans="1:19" s="69" customFormat="1" ht="15" customHeight="1">
      <c r="A3" s="90"/>
      <c r="B3" s="90"/>
      <c r="C3" s="90"/>
      <c r="D3" s="90"/>
      <c r="E3" s="90"/>
      <c r="F3" s="129"/>
      <c r="G3" s="90"/>
      <c r="H3" s="90"/>
      <c r="I3" s="178">
        <f>I1+I2</f>
        <v>1350347.3051287171</v>
      </c>
      <c r="J3" s="90"/>
      <c r="K3" s="90"/>
      <c r="L3" s="90"/>
      <c r="M3" s="90"/>
      <c r="N3" s="90"/>
      <c r="O3" s="90"/>
      <c r="P3" s="178">
        <f>P1+P2</f>
        <v>-1123942.0551287171</v>
      </c>
      <c r="Q3" s="257" t="s">
        <v>114</v>
      </c>
      <c r="R3" s="258"/>
    </row>
    <row r="4" spans="1:19" s="70" customFormat="1" ht="45" customHeight="1">
      <c r="A4" s="255" t="s">
        <v>150</v>
      </c>
      <c r="B4" s="254" t="s">
        <v>151</v>
      </c>
      <c r="C4" s="262" t="s">
        <v>152</v>
      </c>
      <c r="D4" s="262" t="s">
        <v>116</v>
      </c>
      <c r="E4" s="262" t="s">
        <v>153</v>
      </c>
      <c r="F4" s="208" t="s">
        <v>574</v>
      </c>
      <c r="G4" s="262" t="s">
        <v>154</v>
      </c>
      <c r="H4" s="262" t="s">
        <v>155</v>
      </c>
      <c r="I4" s="259" t="s">
        <v>120</v>
      </c>
      <c r="J4" s="260"/>
      <c r="K4" s="260"/>
      <c r="L4" s="260"/>
      <c r="M4" s="261"/>
      <c r="N4" s="95"/>
      <c r="O4" s="95"/>
      <c r="P4" s="256" t="s">
        <v>107</v>
      </c>
      <c r="Q4" s="255" t="s">
        <v>121</v>
      </c>
      <c r="R4" s="255"/>
    </row>
    <row r="5" spans="1:19" s="71" customFormat="1" ht="15" customHeight="1">
      <c r="A5" s="255"/>
      <c r="B5" s="254"/>
      <c r="C5" s="263"/>
      <c r="D5" s="263"/>
      <c r="E5" s="263"/>
      <c r="F5" s="209"/>
      <c r="G5" s="263"/>
      <c r="H5" s="263"/>
      <c r="I5" s="92" t="s">
        <v>123</v>
      </c>
      <c r="J5" s="92" t="s">
        <v>124</v>
      </c>
      <c r="K5" s="92" t="s">
        <v>125</v>
      </c>
      <c r="L5" s="92" t="s">
        <v>156</v>
      </c>
      <c r="M5" s="92" t="s">
        <v>127</v>
      </c>
      <c r="N5" s="98" t="s">
        <v>157</v>
      </c>
      <c r="O5" s="99" t="s">
        <v>158</v>
      </c>
      <c r="P5" s="256"/>
      <c r="Q5" s="93" t="s">
        <v>128</v>
      </c>
      <c r="R5" s="91" t="s">
        <v>129</v>
      </c>
      <c r="S5" s="88"/>
    </row>
    <row r="6" spans="1:19" s="71" customFormat="1" ht="30" customHeight="1">
      <c r="A6" s="102">
        <v>1</v>
      </c>
      <c r="B6" s="113">
        <v>43831</v>
      </c>
      <c r="C6" s="106" t="s">
        <v>243</v>
      </c>
      <c r="D6" s="102">
        <v>2467049</v>
      </c>
      <c r="E6" s="106" t="s">
        <v>244</v>
      </c>
      <c r="F6" s="155"/>
      <c r="G6" s="101">
        <v>3887312.79</v>
      </c>
      <c r="H6" s="101">
        <v>2332387.6800000002</v>
      </c>
      <c r="I6" s="94">
        <v>113567.0008172751</v>
      </c>
      <c r="J6" s="101">
        <v>24885.759999999998</v>
      </c>
      <c r="K6" s="101">
        <v>37995.35</v>
      </c>
      <c r="L6" s="101">
        <v>11550.59</v>
      </c>
      <c r="M6" s="101">
        <v>2508.0301850069632</v>
      </c>
      <c r="N6" s="101">
        <v>34167.698797880046</v>
      </c>
      <c r="O6" s="101">
        <v>2459.5718343880853</v>
      </c>
      <c r="P6" s="101">
        <v>3773745.7891827249</v>
      </c>
      <c r="Q6" s="103"/>
      <c r="R6" s="102"/>
    </row>
    <row r="7" spans="1:19" s="71" customFormat="1" ht="30" customHeight="1">
      <c r="A7" s="102">
        <v>2</v>
      </c>
      <c r="B7" s="113">
        <v>43831</v>
      </c>
      <c r="C7" s="106" t="s">
        <v>245</v>
      </c>
      <c r="D7" s="102">
        <v>2851005</v>
      </c>
      <c r="E7" s="106" t="s">
        <v>246</v>
      </c>
      <c r="F7" s="155"/>
      <c r="G7" s="101">
        <v>17294.900000000001</v>
      </c>
      <c r="H7" s="101">
        <v>7782.71</v>
      </c>
      <c r="I7" s="94">
        <v>29142.587974146416</v>
      </c>
      <c r="J7" s="101">
        <v>20239.77</v>
      </c>
      <c r="K7" s="101">
        <v>3814.39</v>
      </c>
      <c r="L7" s="101">
        <v>1159.58</v>
      </c>
      <c r="M7" s="101">
        <v>251.78468302747945</v>
      </c>
      <c r="N7" s="101">
        <v>3430.1434101674231</v>
      </c>
      <c r="O7" s="101">
        <v>246.91988095151291</v>
      </c>
      <c r="P7" s="101">
        <v>-11847.687974146414</v>
      </c>
      <c r="Q7" s="187"/>
      <c r="R7" s="144"/>
    </row>
    <row r="8" spans="1:19" s="71" customFormat="1" ht="15" customHeight="1">
      <c r="A8" s="102">
        <v>3</v>
      </c>
      <c r="B8" s="113">
        <v>43831</v>
      </c>
      <c r="C8" s="106" t="s">
        <v>165</v>
      </c>
      <c r="D8" s="102">
        <v>5409001</v>
      </c>
      <c r="E8" s="106" t="s">
        <v>247</v>
      </c>
      <c r="F8" s="155"/>
      <c r="G8" s="101">
        <v>17294.900000000001</v>
      </c>
      <c r="H8" s="101">
        <v>17294.900000000001</v>
      </c>
      <c r="I8" s="94">
        <v>23835.577974146421</v>
      </c>
      <c r="J8" s="101">
        <v>14932.76</v>
      </c>
      <c r="K8" s="101">
        <v>3814.39</v>
      </c>
      <c r="L8" s="101">
        <v>1159.58</v>
      </c>
      <c r="M8" s="101">
        <v>251.78468302747945</v>
      </c>
      <c r="N8" s="101">
        <v>3430.1434101674231</v>
      </c>
      <c r="O8" s="101">
        <v>246.91988095151291</v>
      </c>
      <c r="P8" s="101">
        <v>-6540.6779741464197</v>
      </c>
      <c r="Q8" s="187"/>
      <c r="R8" s="144"/>
    </row>
    <row r="9" spans="1:19" s="71" customFormat="1" ht="15" customHeight="1">
      <c r="A9" s="102">
        <v>4</v>
      </c>
      <c r="B9" s="113">
        <v>43831</v>
      </c>
      <c r="C9" s="106" t="s">
        <v>145</v>
      </c>
      <c r="D9" s="102">
        <v>5347001</v>
      </c>
      <c r="E9" s="106" t="s">
        <v>248</v>
      </c>
      <c r="F9" s="155"/>
      <c r="G9" s="101">
        <v>17294.900000000001</v>
      </c>
      <c r="H9" s="101">
        <v>8000</v>
      </c>
      <c r="I9" s="94">
        <v>24428.930024169385</v>
      </c>
      <c r="J9" s="101">
        <v>8792.57</v>
      </c>
      <c r="K9" s="101">
        <v>6699.38</v>
      </c>
      <c r="L9" s="101">
        <v>2036.61</v>
      </c>
      <c r="M9" s="101">
        <v>442.2180473107461</v>
      </c>
      <c r="N9" s="101">
        <v>6024.4781477613242</v>
      </c>
      <c r="O9" s="101">
        <v>433.67382909731174</v>
      </c>
      <c r="P9" s="101">
        <v>-7134.030024169384</v>
      </c>
      <c r="Q9" s="187"/>
      <c r="R9" s="144"/>
    </row>
    <row r="10" spans="1:19" s="71" customFormat="1" ht="15" customHeight="1">
      <c r="A10" s="102">
        <v>5</v>
      </c>
      <c r="B10" s="113">
        <v>43831</v>
      </c>
      <c r="C10" s="106" t="s">
        <v>249</v>
      </c>
      <c r="D10" s="102">
        <v>5484001</v>
      </c>
      <c r="E10" s="106" t="s">
        <v>250</v>
      </c>
      <c r="F10" s="155"/>
      <c r="G10" s="101">
        <v>550</v>
      </c>
      <c r="H10" s="101">
        <v>550</v>
      </c>
      <c r="I10" s="94">
        <v>1814.214403420897</v>
      </c>
      <c r="J10" s="101">
        <v>400.3</v>
      </c>
      <c r="K10" s="101">
        <v>605.79</v>
      </c>
      <c r="L10" s="101">
        <v>184.16</v>
      </c>
      <c r="M10" s="101">
        <v>39.987467209110726</v>
      </c>
      <c r="N10" s="101">
        <v>544.76207800792758</v>
      </c>
      <c r="O10" s="101">
        <v>39.214858203858832</v>
      </c>
      <c r="P10" s="101">
        <v>-1264.2144034209</v>
      </c>
      <c r="Q10" s="198"/>
      <c r="R10" s="144"/>
    </row>
    <row r="11" spans="1:19" s="71" customFormat="1" ht="15" customHeight="1">
      <c r="A11" s="102">
        <v>6</v>
      </c>
      <c r="B11" s="113">
        <v>43831</v>
      </c>
      <c r="C11" s="106" t="s">
        <v>251</v>
      </c>
      <c r="D11" s="102">
        <v>5437002</v>
      </c>
      <c r="E11" s="106" t="s">
        <v>252</v>
      </c>
      <c r="F11" s="155"/>
      <c r="G11" s="101">
        <v>550</v>
      </c>
      <c r="H11" s="101">
        <v>550</v>
      </c>
      <c r="I11" s="94">
        <v>1814.214403420897</v>
      </c>
      <c r="J11" s="101">
        <v>400.3</v>
      </c>
      <c r="K11" s="101">
        <v>605.79</v>
      </c>
      <c r="L11" s="101">
        <v>184.16</v>
      </c>
      <c r="M11" s="101">
        <v>39.987467209110726</v>
      </c>
      <c r="N11" s="101">
        <v>544.76207800792758</v>
      </c>
      <c r="O11" s="101">
        <v>39.214858203858832</v>
      </c>
      <c r="P11" s="101">
        <v>-1264.214403420897</v>
      </c>
      <c r="Q11" s="198"/>
      <c r="R11" s="144"/>
    </row>
    <row r="12" spans="1:19" s="71" customFormat="1" ht="15" customHeight="1">
      <c r="A12" s="102">
        <v>7</v>
      </c>
      <c r="B12" s="113">
        <v>43831</v>
      </c>
      <c r="C12" s="106" t="s">
        <v>253</v>
      </c>
      <c r="D12" s="102">
        <v>2618001</v>
      </c>
      <c r="E12" s="106" t="s">
        <v>254</v>
      </c>
      <c r="F12" s="155"/>
      <c r="G12" s="101">
        <v>550</v>
      </c>
      <c r="H12" s="101">
        <v>550</v>
      </c>
      <c r="I12" s="94">
        <v>1614.064403420897</v>
      </c>
      <c r="J12" s="101">
        <v>200.15</v>
      </c>
      <c r="K12" s="101">
        <v>605.79</v>
      </c>
      <c r="L12" s="101">
        <v>184.16</v>
      </c>
      <c r="M12" s="101">
        <v>39.987467209110726</v>
      </c>
      <c r="N12" s="101">
        <v>544.76207800792758</v>
      </c>
      <c r="O12" s="101">
        <v>39.214858203858832</v>
      </c>
      <c r="P12" s="101">
        <v>-1064.064403420897</v>
      </c>
      <c r="Q12" s="198"/>
      <c r="R12" s="144"/>
    </row>
    <row r="13" spans="1:19" s="71" customFormat="1" ht="15" customHeight="1">
      <c r="A13" s="114"/>
      <c r="B13" s="115"/>
      <c r="C13" s="116" t="s">
        <v>255</v>
      </c>
      <c r="D13" s="114"/>
      <c r="E13" s="116"/>
      <c r="F13" s="176"/>
      <c r="G13" s="117">
        <v>3940847.4899999998</v>
      </c>
      <c r="H13" s="117">
        <v>2367115.29</v>
      </c>
      <c r="I13" s="117">
        <v>196216.59</v>
      </c>
      <c r="J13" s="117">
        <v>69851.61</v>
      </c>
      <c r="K13" s="117">
        <v>54140.88</v>
      </c>
      <c r="L13" s="117">
        <v>16458.84</v>
      </c>
      <c r="M13" s="117">
        <v>3573.78</v>
      </c>
      <c r="N13" s="117">
        <v>48686.75</v>
      </c>
      <c r="O13" s="117">
        <v>3504.7299999999996</v>
      </c>
      <c r="P13" s="117">
        <v>3744630.9</v>
      </c>
      <c r="Q13" s="118"/>
      <c r="R13" s="114"/>
    </row>
    <row r="14" spans="1:19" s="71" customFormat="1" ht="15" customHeight="1">
      <c r="A14" s="102">
        <v>1</v>
      </c>
      <c r="B14" s="113">
        <v>43862</v>
      </c>
      <c r="C14" s="106" t="s">
        <v>256</v>
      </c>
      <c r="D14" s="102">
        <v>5487001</v>
      </c>
      <c r="E14" s="106" t="s">
        <v>257</v>
      </c>
      <c r="F14" s="155"/>
      <c r="G14" s="101">
        <v>550</v>
      </c>
      <c r="H14" s="101">
        <v>550</v>
      </c>
      <c r="I14" s="94">
        <v>5221.647281913707</v>
      </c>
      <c r="J14" s="101">
        <v>564.44000000000005</v>
      </c>
      <c r="K14" s="101">
        <v>605.79</v>
      </c>
      <c r="L14" s="101">
        <v>184.16</v>
      </c>
      <c r="M14" s="101">
        <v>139.19252714005083</v>
      </c>
      <c r="N14" s="101">
        <v>395.02419711703283</v>
      </c>
      <c r="O14" s="101">
        <v>3333.0405576566232</v>
      </c>
      <c r="P14" s="101">
        <v>-4671.647281913707</v>
      </c>
      <c r="Q14" s="198"/>
      <c r="R14" s="144"/>
    </row>
    <row r="15" spans="1:19" s="71" customFormat="1" ht="15" customHeight="1">
      <c r="A15" s="102">
        <v>2</v>
      </c>
      <c r="B15" s="113">
        <v>43862</v>
      </c>
      <c r="C15" s="106" t="s">
        <v>258</v>
      </c>
      <c r="D15" s="102">
        <v>5494001</v>
      </c>
      <c r="E15" s="106" t="s">
        <v>259</v>
      </c>
      <c r="F15" s="155"/>
      <c r="G15" s="101">
        <v>550</v>
      </c>
      <c r="H15" s="101">
        <v>550</v>
      </c>
      <c r="I15" s="94">
        <v>5058.1972819137063</v>
      </c>
      <c r="J15" s="101">
        <v>400.99</v>
      </c>
      <c r="K15" s="101">
        <v>605.79</v>
      </c>
      <c r="L15" s="101">
        <v>184.16</v>
      </c>
      <c r="M15" s="101">
        <v>139.19252714005083</v>
      </c>
      <c r="N15" s="101">
        <v>395.02419711703283</v>
      </c>
      <c r="O15" s="101">
        <v>3333.0405576566232</v>
      </c>
      <c r="P15" s="101">
        <v>-4508.1972819137063</v>
      </c>
      <c r="Q15" s="198"/>
      <c r="R15" s="144"/>
    </row>
    <row r="16" spans="1:19" s="71" customFormat="1" ht="15" customHeight="1">
      <c r="A16" s="102">
        <v>3</v>
      </c>
      <c r="B16" s="113">
        <v>43862</v>
      </c>
      <c r="C16" s="106" t="s">
        <v>159</v>
      </c>
      <c r="D16" s="102">
        <v>846115</v>
      </c>
      <c r="E16" s="106" t="s">
        <v>260</v>
      </c>
      <c r="F16" s="155"/>
      <c r="G16" s="101">
        <v>17294.900000000001</v>
      </c>
      <c r="H16" s="101">
        <v>0</v>
      </c>
      <c r="I16" s="94">
        <v>13869.784491753231</v>
      </c>
      <c r="J16" s="101">
        <v>1378.32</v>
      </c>
      <c r="K16" s="101">
        <v>1624.84</v>
      </c>
      <c r="L16" s="101">
        <v>493.95</v>
      </c>
      <c r="M16" s="101">
        <v>373.33920927904052</v>
      </c>
      <c r="N16" s="101">
        <v>1059.5254244459077</v>
      </c>
      <c r="O16" s="101">
        <v>8939.809858028284</v>
      </c>
      <c r="P16" s="101">
        <v>3425.1155082467703</v>
      </c>
      <c r="Q16" s="187">
        <v>0.05</v>
      </c>
      <c r="R16" s="144" t="s">
        <v>137</v>
      </c>
      <c r="S16" s="31" t="s">
        <v>521</v>
      </c>
    </row>
    <row r="17" spans="1:19" s="71" customFormat="1" ht="15" customHeight="1">
      <c r="A17" s="102">
        <v>4</v>
      </c>
      <c r="B17" s="113">
        <v>43862</v>
      </c>
      <c r="C17" s="106" t="s">
        <v>159</v>
      </c>
      <c r="D17" s="102">
        <v>846111</v>
      </c>
      <c r="E17" s="106" t="s">
        <v>261</v>
      </c>
      <c r="F17" s="155"/>
      <c r="G17" s="101">
        <v>17294.900000000001</v>
      </c>
      <c r="H17" s="101">
        <v>0</v>
      </c>
      <c r="I17" s="94">
        <v>14895.484491753232</v>
      </c>
      <c r="J17" s="101">
        <v>2404.02</v>
      </c>
      <c r="K17" s="101">
        <v>1624.84</v>
      </c>
      <c r="L17" s="101">
        <v>493.95</v>
      </c>
      <c r="M17" s="101">
        <v>373.33920927904052</v>
      </c>
      <c r="N17" s="101">
        <v>1059.5254244459077</v>
      </c>
      <c r="O17" s="101">
        <v>8939.809858028284</v>
      </c>
      <c r="P17" s="101">
        <v>2399.4155082467696</v>
      </c>
      <c r="Q17" s="187">
        <v>8.5000000000000006E-2</v>
      </c>
      <c r="R17" s="144" t="s">
        <v>539</v>
      </c>
    </row>
    <row r="18" spans="1:19" s="71" customFormat="1" ht="30" customHeight="1">
      <c r="A18" s="102">
        <v>5</v>
      </c>
      <c r="B18" s="113">
        <v>43862</v>
      </c>
      <c r="C18" s="106" t="s">
        <v>243</v>
      </c>
      <c r="D18" s="102">
        <v>2467049</v>
      </c>
      <c r="E18" s="106" t="s">
        <v>244</v>
      </c>
      <c r="F18" s="155"/>
      <c r="G18" s="101">
        <v>3887312.79</v>
      </c>
      <c r="H18" s="101">
        <v>2332387.6800000002</v>
      </c>
      <c r="I18" s="94">
        <v>40952.273226333054</v>
      </c>
      <c r="J18" s="101">
        <v>11627.77</v>
      </c>
      <c r="K18" s="101">
        <v>3814.39</v>
      </c>
      <c r="L18" s="101">
        <v>1159.58</v>
      </c>
      <c r="M18" s="101">
        <v>876.4382635809086</v>
      </c>
      <c r="N18" s="101">
        <v>2487.3053784370595</v>
      </c>
      <c r="O18" s="101">
        <v>20986.789584315091</v>
      </c>
      <c r="P18" s="101">
        <v>3846360.5167736672</v>
      </c>
      <c r="Q18" s="187"/>
      <c r="R18" s="144"/>
    </row>
    <row r="19" spans="1:19" s="71" customFormat="1" ht="15" customHeight="1">
      <c r="A19" s="102">
        <v>6</v>
      </c>
      <c r="B19" s="113">
        <v>43862</v>
      </c>
      <c r="C19" s="106" t="s">
        <v>262</v>
      </c>
      <c r="D19" s="102">
        <v>1975003</v>
      </c>
      <c r="E19" s="106" t="s">
        <v>263</v>
      </c>
      <c r="F19" s="155"/>
      <c r="G19" s="101">
        <v>17294.900000000001</v>
      </c>
      <c r="H19" s="101">
        <v>7782.71</v>
      </c>
      <c r="I19" s="94">
        <v>49718.01322633306</v>
      </c>
      <c r="J19" s="101">
        <v>20393.509999999998</v>
      </c>
      <c r="K19" s="101">
        <v>3814.39</v>
      </c>
      <c r="L19" s="101">
        <v>1159.58</v>
      </c>
      <c r="M19" s="101">
        <v>876.4382635809086</v>
      </c>
      <c r="N19" s="101">
        <v>2487.3053784370595</v>
      </c>
      <c r="O19" s="101">
        <v>20986.789584315091</v>
      </c>
      <c r="P19" s="101">
        <v>-32423.113226333058</v>
      </c>
      <c r="Q19" s="187"/>
      <c r="R19" s="144"/>
    </row>
    <row r="20" spans="1:19" s="71" customFormat="1" ht="15" customHeight="1">
      <c r="A20" s="114"/>
      <c r="B20" s="115"/>
      <c r="C20" s="116" t="s">
        <v>161</v>
      </c>
      <c r="D20" s="114"/>
      <c r="E20" s="116"/>
      <c r="F20" s="176"/>
      <c r="G20" s="117">
        <v>3940297.4899999998</v>
      </c>
      <c r="H20" s="117">
        <v>2341270.39</v>
      </c>
      <c r="I20" s="117">
        <v>129715.4</v>
      </c>
      <c r="J20" s="117">
        <v>36769.050000000003</v>
      </c>
      <c r="K20" s="117">
        <v>12090.039999999999</v>
      </c>
      <c r="L20" s="117">
        <v>3675.38</v>
      </c>
      <c r="M20" s="117">
        <v>2777.94</v>
      </c>
      <c r="N20" s="117">
        <v>7883.7100000000009</v>
      </c>
      <c r="O20" s="117">
        <v>66519.28</v>
      </c>
      <c r="P20" s="117">
        <v>3810582.09</v>
      </c>
      <c r="Q20" s="118"/>
      <c r="R20" s="114"/>
    </row>
    <row r="21" spans="1:19" s="71" customFormat="1" ht="15" customHeight="1">
      <c r="A21" s="102">
        <v>1</v>
      </c>
      <c r="B21" s="113">
        <v>43891</v>
      </c>
      <c r="C21" s="250" t="s">
        <v>262</v>
      </c>
      <c r="D21" s="102">
        <v>1975003</v>
      </c>
      <c r="E21" s="106" t="s">
        <v>263</v>
      </c>
      <c r="F21" s="211"/>
      <c r="G21" s="248">
        <v>17294.900000000001</v>
      </c>
      <c r="H21" s="252">
        <v>17294.900000000001</v>
      </c>
      <c r="I21" s="94">
        <v>16479.536442428423</v>
      </c>
      <c r="J21" s="101">
        <v>7316.86</v>
      </c>
      <c r="K21" s="101">
        <v>4015.14</v>
      </c>
      <c r="L21" s="101">
        <v>1220.5999999999999</v>
      </c>
      <c r="M21" s="101">
        <v>214.13920252080794</v>
      </c>
      <c r="N21" s="101">
        <v>2758.8030637284355</v>
      </c>
      <c r="O21" s="101">
        <v>953.99417617917834</v>
      </c>
      <c r="P21" s="101">
        <v>815.36355757157799</v>
      </c>
      <c r="Q21" s="199">
        <v>4.0000000000000001E-3</v>
      </c>
      <c r="R21" s="158" t="s">
        <v>515</v>
      </c>
      <c r="S21" s="9" t="s">
        <v>524</v>
      </c>
    </row>
    <row r="22" spans="1:19" s="156" customFormat="1" ht="30" customHeight="1">
      <c r="A22" s="153"/>
      <c r="B22" s="162"/>
      <c r="C22" s="251"/>
      <c r="D22" s="153"/>
      <c r="E22" s="155"/>
      <c r="F22" s="212"/>
      <c r="G22" s="249"/>
      <c r="H22" s="253"/>
      <c r="I22" s="141"/>
      <c r="J22" s="152"/>
      <c r="K22" s="152"/>
      <c r="L22" s="152"/>
      <c r="M22" s="152"/>
      <c r="N22" s="152"/>
      <c r="O22" s="152"/>
      <c r="P22" s="152"/>
      <c r="Q22" s="199">
        <v>2.4E-2</v>
      </c>
      <c r="R22" s="158" t="s">
        <v>516</v>
      </c>
      <c r="S22" s="9" t="s">
        <v>81</v>
      </c>
    </row>
    <row r="23" spans="1:19" s="71" customFormat="1" ht="15" customHeight="1">
      <c r="A23" s="102">
        <v>2</v>
      </c>
      <c r="B23" s="113">
        <v>43891</v>
      </c>
      <c r="C23" s="106" t="s">
        <v>264</v>
      </c>
      <c r="D23" s="102">
        <v>4744008</v>
      </c>
      <c r="E23" s="106" t="s">
        <v>265</v>
      </c>
      <c r="F23" s="155"/>
      <c r="G23" s="101">
        <v>17294.900000000001</v>
      </c>
      <c r="H23" s="101">
        <v>17294.900000000001</v>
      </c>
      <c r="I23" s="94">
        <v>3018.9828897571838</v>
      </c>
      <c r="J23" s="101">
        <v>1636.55</v>
      </c>
      <c r="K23" s="101">
        <v>605.79</v>
      </c>
      <c r="L23" s="101">
        <v>184.16</v>
      </c>
      <c r="M23" s="101">
        <v>32.308598669696863</v>
      </c>
      <c r="N23" s="101">
        <v>416.23887613979093</v>
      </c>
      <c r="O23" s="101">
        <v>143.93541494769582</v>
      </c>
      <c r="P23" s="101">
        <v>14275.917110242817</v>
      </c>
      <c r="Q23" s="187"/>
      <c r="R23" s="144"/>
      <c r="S23" s="71" t="s">
        <v>238</v>
      </c>
    </row>
    <row r="24" spans="1:19" s="71" customFormat="1" ht="15" customHeight="1">
      <c r="A24" s="102">
        <v>3</v>
      </c>
      <c r="B24" s="113">
        <v>43891</v>
      </c>
      <c r="C24" s="106" t="s">
        <v>266</v>
      </c>
      <c r="D24" s="102">
        <v>5048001</v>
      </c>
      <c r="E24" s="106" t="s">
        <v>267</v>
      </c>
      <c r="F24" s="155"/>
      <c r="G24" s="101">
        <v>550</v>
      </c>
      <c r="H24" s="101">
        <v>550</v>
      </c>
      <c r="I24" s="94">
        <v>1783.4228897571838</v>
      </c>
      <c r="J24" s="101">
        <v>400.99</v>
      </c>
      <c r="K24" s="101">
        <v>605.79</v>
      </c>
      <c r="L24" s="101">
        <v>184.16</v>
      </c>
      <c r="M24" s="101">
        <v>32.308598669696863</v>
      </c>
      <c r="N24" s="101">
        <v>416.23887613979093</v>
      </c>
      <c r="O24" s="101">
        <v>143.93541494769582</v>
      </c>
      <c r="P24" s="101">
        <v>-1233.4228897571838</v>
      </c>
      <c r="Q24" s="198"/>
      <c r="R24" s="144"/>
    </row>
    <row r="25" spans="1:19" s="71" customFormat="1" ht="15" customHeight="1">
      <c r="A25" s="102">
        <v>4</v>
      </c>
      <c r="B25" s="113">
        <v>43891</v>
      </c>
      <c r="C25" s="106" t="s">
        <v>268</v>
      </c>
      <c r="D25" s="102">
        <v>4965001</v>
      </c>
      <c r="E25" s="106" t="s">
        <v>269</v>
      </c>
      <c r="F25" s="155"/>
      <c r="G25" s="101">
        <v>550</v>
      </c>
      <c r="H25" s="101">
        <v>550</v>
      </c>
      <c r="I25" s="94">
        <v>1783.4228897571838</v>
      </c>
      <c r="J25" s="101">
        <v>400.99</v>
      </c>
      <c r="K25" s="101">
        <v>605.79</v>
      </c>
      <c r="L25" s="101">
        <v>184.16</v>
      </c>
      <c r="M25" s="101">
        <v>32.308598669696863</v>
      </c>
      <c r="N25" s="101">
        <v>416.23887613979093</v>
      </c>
      <c r="O25" s="101">
        <v>143.93541494769582</v>
      </c>
      <c r="P25" s="101">
        <v>-1233.4228897571838</v>
      </c>
      <c r="Q25" s="198"/>
      <c r="R25" s="144"/>
    </row>
    <row r="26" spans="1:19" s="71" customFormat="1" ht="15" customHeight="1">
      <c r="A26" s="102">
        <v>5</v>
      </c>
      <c r="B26" s="113">
        <v>43891</v>
      </c>
      <c r="C26" s="106" t="s">
        <v>270</v>
      </c>
      <c r="D26" s="102">
        <v>4606008</v>
      </c>
      <c r="E26" s="106" t="s">
        <v>271</v>
      </c>
      <c r="F26" s="155"/>
      <c r="G26" s="101">
        <v>17294.900000000001</v>
      </c>
      <c r="H26" s="101"/>
      <c r="I26" s="94">
        <v>39656.808603976853</v>
      </c>
      <c r="J26" s="101">
        <v>24368.6</v>
      </c>
      <c r="K26" s="101">
        <v>6699.38</v>
      </c>
      <c r="L26" s="101">
        <v>2036.61</v>
      </c>
      <c r="M26" s="101">
        <v>357.29808393077394</v>
      </c>
      <c r="N26" s="101">
        <v>4603.1508337047107</v>
      </c>
      <c r="O26" s="101">
        <v>1591.7696863413703</v>
      </c>
      <c r="P26" s="101">
        <v>-22361.908603976852</v>
      </c>
      <c r="Q26" s="187"/>
      <c r="R26" s="144"/>
    </row>
    <row r="27" spans="1:19" s="71" customFormat="1" ht="15" customHeight="1">
      <c r="A27" s="102">
        <v>6</v>
      </c>
      <c r="B27" s="113">
        <v>43891</v>
      </c>
      <c r="C27" s="106" t="s">
        <v>272</v>
      </c>
      <c r="D27" s="102">
        <v>132031</v>
      </c>
      <c r="E27" s="106" t="s">
        <v>273</v>
      </c>
      <c r="F27" s="155"/>
      <c r="G27" s="101">
        <v>17294.900000000001</v>
      </c>
      <c r="H27" s="101">
        <v>17294.900000000001</v>
      </c>
      <c r="I27" s="94">
        <v>5291.014491834927</v>
      </c>
      <c r="J27" s="101">
        <v>1999.19</v>
      </c>
      <c r="K27" s="101">
        <v>1442.49</v>
      </c>
      <c r="L27" s="101">
        <v>438.52</v>
      </c>
      <c r="M27" s="101">
        <v>76.9329207680032</v>
      </c>
      <c r="N27" s="101">
        <v>991.14396158134832</v>
      </c>
      <c r="O27" s="101">
        <v>342.73760948557543</v>
      </c>
      <c r="P27" s="101">
        <v>12003.885508165074</v>
      </c>
      <c r="Q27" s="187"/>
      <c r="R27" s="144"/>
    </row>
    <row r="28" spans="1:19" s="71" customFormat="1" ht="15" customHeight="1">
      <c r="A28" s="102">
        <v>7</v>
      </c>
      <c r="B28" s="113">
        <v>43891</v>
      </c>
      <c r="C28" s="106" t="s">
        <v>243</v>
      </c>
      <c r="D28" s="102">
        <v>2467049</v>
      </c>
      <c r="E28" s="106" t="s">
        <v>244</v>
      </c>
      <c r="F28" s="155"/>
      <c r="G28" s="101">
        <v>3887312.79</v>
      </c>
      <c r="H28" s="101">
        <v>2332387.62</v>
      </c>
      <c r="I28" s="94">
        <v>11914.891792488244</v>
      </c>
      <c r="J28" s="101">
        <v>3210.3</v>
      </c>
      <c r="K28" s="101">
        <v>3814.39</v>
      </c>
      <c r="L28" s="101">
        <v>1159.58</v>
      </c>
      <c r="M28" s="101">
        <v>203.4339967713243</v>
      </c>
      <c r="N28" s="101">
        <v>2620.8855125661312</v>
      </c>
      <c r="O28" s="101">
        <v>906.30228315078784</v>
      </c>
      <c r="P28" s="101">
        <v>3875397.8982075118</v>
      </c>
      <c r="Q28" s="103"/>
      <c r="R28" s="102"/>
    </row>
    <row r="29" spans="1:19" s="71" customFormat="1" ht="15" customHeight="1">
      <c r="A29" s="114"/>
      <c r="B29" s="115"/>
      <c r="C29" s="116" t="s">
        <v>162</v>
      </c>
      <c r="D29" s="114"/>
      <c r="E29" s="116"/>
      <c r="F29" s="176"/>
      <c r="G29" s="117">
        <v>3957592.39</v>
      </c>
      <c r="H29" s="117">
        <v>2385372.3200000003</v>
      </c>
      <c r="I29" s="117">
        <v>79928.08</v>
      </c>
      <c r="J29" s="117">
        <v>39333.480000000003</v>
      </c>
      <c r="K29" s="117">
        <v>17788.77</v>
      </c>
      <c r="L29" s="117">
        <v>5407.79</v>
      </c>
      <c r="M29" s="117">
        <v>948.73</v>
      </c>
      <c r="N29" s="117">
        <v>12222.699999999999</v>
      </c>
      <c r="O29" s="117">
        <v>4226.6099999999997</v>
      </c>
      <c r="P29" s="117">
        <v>3877664.31</v>
      </c>
      <c r="Q29" s="118"/>
      <c r="R29" s="114"/>
    </row>
    <row r="30" spans="1:19" s="71" customFormat="1" ht="15" customHeight="1">
      <c r="A30" s="119"/>
      <c r="B30" s="120"/>
      <c r="C30" s="121" t="s">
        <v>274</v>
      </c>
      <c r="D30" s="119"/>
      <c r="E30" s="121"/>
      <c r="F30" s="121"/>
      <c r="G30" s="122">
        <v>11838737.369999999</v>
      </c>
      <c r="H30" s="122">
        <v>7093758</v>
      </c>
      <c r="I30" s="122">
        <v>405860.07000000007</v>
      </c>
      <c r="J30" s="122">
        <v>145954.14000000001</v>
      </c>
      <c r="K30" s="122">
        <v>84019.69</v>
      </c>
      <c r="L30" s="122">
        <v>25542.010000000002</v>
      </c>
      <c r="M30" s="122">
        <v>7300.4500000000007</v>
      </c>
      <c r="N30" s="122">
        <v>68793.16</v>
      </c>
      <c r="O30" s="122">
        <v>74250.62</v>
      </c>
      <c r="P30" s="122">
        <v>11432877.299999999</v>
      </c>
      <c r="Q30" s="123"/>
      <c r="R30" s="119"/>
    </row>
    <row r="31" spans="1:19" s="71" customFormat="1" ht="15" customHeight="1">
      <c r="A31" s="102">
        <v>1</v>
      </c>
      <c r="B31" s="113">
        <v>43922</v>
      </c>
      <c r="C31" s="106" t="s">
        <v>275</v>
      </c>
      <c r="D31" s="102">
        <v>5512001</v>
      </c>
      <c r="E31" s="106" t="s">
        <v>276</v>
      </c>
      <c r="F31" s="155"/>
      <c r="G31" s="101">
        <v>550</v>
      </c>
      <c r="H31" s="101">
        <v>550</v>
      </c>
      <c r="I31" s="94">
        <v>3827.7661407363485</v>
      </c>
      <c r="J31" s="101">
        <v>300.39</v>
      </c>
      <c r="K31" s="101">
        <v>605.79</v>
      </c>
      <c r="L31" s="101">
        <v>184.16</v>
      </c>
      <c r="M31" s="101">
        <v>114.70847882444575</v>
      </c>
      <c r="N31" s="101">
        <v>439.46070891314707</v>
      </c>
      <c r="O31" s="101">
        <v>2183.2569529987559</v>
      </c>
      <c r="P31" s="101">
        <v>-3277.7661407363485</v>
      </c>
      <c r="Q31" s="198"/>
      <c r="R31" s="144"/>
    </row>
    <row r="32" spans="1:19" s="71" customFormat="1" ht="15" customHeight="1">
      <c r="A32" s="102">
        <v>2</v>
      </c>
      <c r="B32" s="113">
        <v>43922</v>
      </c>
      <c r="C32" s="106" t="s">
        <v>277</v>
      </c>
      <c r="D32" s="102">
        <v>5445001</v>
      </c>
      <c r="E32" s="106" t="s">
        <v>278</v>
      </c>
      <c r="F32" s="155"/>
      <c r="G32" s="101">
        <v>550</v>
      </c>
      <c r="H32" s="101">
        <v>550</v>
      </c>
      <c r="I32" s="94">
        <v>3827.7661407363485</v>
      </c>
      <c r="J32" s="101">
        <v>300.39</v>
      </c>
      <c r="K32" s="101">
        <v>605.79</v>
      </c>
      <c r="L32" s="101">
        <v>184.16</v>
      </c>
      <c r="M32" s="101">
        <v>114.70847882444575</v>
      </c>
      <c r="N32" s="101">
        <v>439.46070891314707</v>
      </c>
      <c r="O32" s="101">
        <v>2183.2569529987559</v>
      </c>
      <c r="P32" s="101">
        <v>-3277.7661407363485</v>
      </c>
      <c r="Q32" s="198"/>
      <c r="R32" s="144"/>
    </row>
    <row r="33" spans="1:19" s="71" customFormat="1" ht="15" customHeight="1">
      <c r="A33" s="102">
        <v>3</v>
      </c>
      <c r="B33" s="113">
        <v>43922</v>
      </c>
      <c r="C33" s="106" t="s">
        <v>159</v>
      </c>
      <c r="D33" s="102">
        <v>846119</v>
      </c>
      <c r="E33" s="106" t="s">
        <v>279</v>
      </c>
      <c r="F33" s="155"/>
      <c r="G33" s="101">
        <v>17294.900000000001</v>
      </c>
      <c r="H33" s="101">
        <v>17294.900000000001</v>
      </c>
      <c r="I33" s="94">
        <v>16358.821791348424</v>
      </c>
      <c r="J33" s="101">
        <v>3370.39</v>
      </c>
      <c r="K33" s="101">
        <v>2230.63</v>
      </c>
      <c r="L33" s="101">
        <v>678.11</v>
      </c>
      <c r="M33" s="101">
        <v>422.37709912926215</v>
      </c>
      <c r="N33" s="101">
        <v>1618.1727917088087</v>
      </c>
      <c r="O33" s="101">
        <v>8039.1419005103526</v>
      </c>
      <c r="P33" s="101">
        <v>936.07820865157737</v>
      </c>
      <c r="Q33" s="103">
        <v>0.15</v>
      </c>
      <c r="R33" s="102" t="s">
        <v>137</v>
      </c>
      <c r="S33" s="31" t="s">
        <v>521</v>
      </c>
    </row>
    <row r="34" spans="1:19" s="71" customFormat="1" ht="15" customHeight="1">
      <c r="A34" s="102">
        <v>4</v>
      </c>
      <c r="B34" s="113">
        <v>43922</v>
      </c>
      <c r="C34" s="106" t="s">
        <v>159</v>
      </c>
      <c r="D34" s="102">
        <v>846126</v>
      </c>
      <c r="E34" s="106" t="s">
        <v>280</v>
      </c>
      <c r="F34" s="155"/>
      <c r="G34" s="101">
        <v>17821.28</v>
      </c>
      <c r="H34" s="101">
        <v>17821.28</v>
      </c>
      <c r="I34" s="94">
        <v>12070.235650612072</v>
      </c>
      <c r="J34" s="101">
        <v>2609.1799999999998</v>
      </c>
      <c r="K34" s="101">
        <v>1624.84</v>
      </c>
      <c r="L34" s="101">
        <v>493.95</v>
      </c>
      <c r="M34" s="101">
        <v>307.66862030481633</v>
      </c>
      <c r="N34" s="101">
        <v>1178.7120827956614</v>
      </c>
      <c r="O34" s="101">
        <v>5855.8849475115949</v>
      </c>
      <c r="P34" s="101">
        <v>5751.0443493879266</v>
      </c>
      <c r="Q34" s="103">
        <v>0.105</v>
      </c>
      <c r="R34" s="102" t="s">
        <v>137</v>
      </c>
      <c r="S34" s="31" t="s">
        <v>521</v>
      </c>
    </row>
    <row r="35" spans="1:19" s="71" customFormat="1" ht="15" customHeight="1">
      <c r="A35" s="102">
        <v>5</v>
      </c>
      <c r="B35" s="113">
        <v>43922</v>
      </c>
      <c r="C35" s="106" t="s">
        <v>281</v>
      </c>
      <c r="D35" s="102">
        <v>5520001</v>
      </c>
      <c r="E35" s="106" t="s">
        <v>282</v>
      </c>
      <c r="F35" s="155"/>
      <c r="G35" s="101">
        <v>550</v>
      </c>
      <c r="H35" s="101">
        <v>550</v>
      </c>
      <c r="I35" s="94">
        <v>6130.9292111045233</v>
      </c>
      <c r="J35" s="101">
        <v>839.86</v>
      </c>
      <c r="K35" s="101">
        <v>908.69</v>
      </c>
      <c r="L35" s="101">
        <v>276.24</v>
      </c>
      <c r="M35" s="101">
        <v>172.06271823666862</v>
      </c>
      <c r="N35" s="101">
        <v>659.19106336972061</v>
      </c>
      <c r="O35" s="101">
        <v>3274.8854294981338</v>
      </c>
      <c r="P35" s="101">
        <v>-5580.9292111045233</v>
      </c>
      <c r="Q35" s="154">
        <v>0.02</v>
      </c>
      <c r="R35" s="102" t="s">
        <v>137</v>
      </c>
      <c r="S35" s="9" t="s">
        <v>49</v>
      </c>
    </row>
    <row r="36" spans="1:19" s="71" customFormat="1" ht="15" customHeight="1">
      <c r="A36" s="102">
        <v>6</v>
      </c>
      <c r="B36" s="113">
        <v>43922</v>
      </c>
      <c r="C36" s="106" t="s">
        <v>283</v>
      </c>
      <c r="D36" s="102">
        <v>4744005</v>
      </c>
      <c r="E36" s="106" t="s">
        <v>284</v>
      </c>
      <c r="F36" s="155"/>
      <c r="G36" s="101">
        <v>17294.900000000001</v>
      </c>
      <c r="H36" s="101">
        <v>17294.900000000001</v>
      </c>
      <c r="I36" s="94">
        <v>4394.0461407363491</v>
      </c>
      <c r="J36" s="101">
        <v>866.67</v>
      </c>
      <c r="K36" s="101">
        <v>605.79</v>
      </c>
      <c r="L36" s="101">
        <v>184.16</v>
      </c>
      <c r="M36" s="101">
        <v>114.70847882444575</v>
      </c>
      <c r="N36" s="101">
        <v>439.46070891314707</v>
      </c>
      <c r="O36" s="101">
        <v>2183.2569529987559</v>
      </c>
      <c r="P36" s="101">
        <v>12900.853859263652</v>
      </c>
      <c r="Q36" s="103"/>
      <c r="R36" s="102"/>
      <c r="S36" s="71" t="s">
        <v>238</v>
      </c>
    </row>
    <row r="37" spans="1:19" s="71" customFormat="1" ht="15" customHeight="1">
      <c r="A37" s="102">
        <v>7</v>
      </c>
      <c r="B37" s="113">
        <v>43922</v>
      </c>
      <c r="C37" s="106" t="s">
        <v>270</v>
      </c>
      <c r="D37" s="102">
        <v>4606009</v>
      </c>
      <c r="E37" s="106" t="s">
        <v>285</v>
      </c>
      <c r="F37" s="155"/>
      <c r="G37" s="101">
        <v>17294.900000000001</v>
      </c>
      <c r="H37" s="101"/>
      <c r="I37" s="94">
        <v>19083.714924725933</v>
      </c>
      <c r="J37" s="101">
        <v>7978.5</v>
      </c>
      <c r="K37" s="101">
        <v>1907.2</v>
      </c>
      <c r="L37" s="101">
        <v>579.79</v>
      </c>
      <c r="M37" s="101">
        <v>361.13612585591551</v>
      </c>
      <c r="N37" s="101">
        <v>1383.5519353863681</v>
      </c>
      <c r="O37" s="101">
        <v>6873.5368634836477</v>
      </c>
      <c r="P37" s="101">
        <v>-1788.8149247259316</v>
      </c>
      <c r="Q37" s="187"/>
      <c r="R37" s="144"/>
    </row>
    <row r="38" spans="1:19" s="71" customFormat="1" ht="15" customHeight="1">
      <c r="A38" s="114"/>
      <c r="B38" s="115"/>
      <c r="C38" s="116" t="s">
        <v>163</v>
      </c>
      <c r="D38" s="114"/>
      <c r="E38" s="116"/>
      <c r="F38" s="176"/>
      <c r="G38" s="117">
        <v>71355.98000000001</v>
      </c>
      <c r="H38" s="117">
        <v>54061.08</v>
      </c>
      <c r="I38" s="117">
        <v>65693.279999999999</v>
      </c>
      <c r="J38" s="117">
        <v>16265.38</v>
      </c>
      <c r="K38" s="117">
        <v>8488.73</v>
      </c>
      <c r="L38" s="117">
        <v>2580.5700000000002</v>
      </c>
      <c r="M38" s="117">
        <v>1607.37</v>
      </c>
      <c r="N38" s="117">
        <v>6158.01</v>
      </c>
      <c r="O38" s="117">
        <v>30593.219999999998</v>
      </c>
      <c r="P38" s="117">
        <v>5662.7000000000116</v>
      </c>
      <c r="Q38" s="118"/>
      <c r="R38" s="114"/>
    </row>
    <row r="39" spans="1:19" s="71" customFormat="1" ht="44.25" customHeight="1">
      <c r="A39" s="102">
        <v>1</v>
      </c>
      <c r="B39" s="113">
        <v>43983</v>
      </c>
      <c r="C39" s="106" t="s">
        <v>286</v>
      </c>
      <c r="D39" s="102">
        <v>5544001</v>
      </c>
      <c r="E39" s="106" t="s">
        <v>287</v>
      </c>
      <c r="F39" s="155"/>
      <c r="G39" s="101">
        <v>550</v>
      </c>
      <c r="H39" s="101">
        <v>550</v>
      </c>
      <c r="I39" s="94">
        <v>114550.91798600009</v>
      </c>
      <c r="J39" s="101">
        <v>3078.61</v>
      </c>
      <c r="K39" s="101">
        <v>1624.84</v>
      </c>
      <c r="L39" s="101">
        <v>493.95</v>
      </c>
      <c r="M39" s="101">
        <v>1562.7319499056591</v>
      </c>
      <c r="N39" s="101">
        <v>2372.5996464013597</v>
      </c>
      <c r="O39" s="101">
        <v>105418.18638969307</v>
      </c>
      <c r="P39" s="101">
        <v>-114000.91798600009</v>
      </c>
      <c r="Q39" s="161">
        <v>0.06</v>
      </c>
      <c r="R39" s="106" t="s">
        <v>288</v>
      </c>
      <c r="S39" s="9" t="s">
        <v>49</v>
      </c>
    </row>
    <row r="40" spans="1:19" s="71" customFormat="1" ht="15" customHeight="1">
      <c r="A40" s="102">
        <v>2</v>
      </c>
      <c r="B40" s="113">
        <v>43983</v>
      </c>
      <c r="C40" s="106" t="s">
        <v>289</v>
      </c>
      <c r="D40" s="102">
        <v>5536001</v>
      </c>
      <c r="E40" s="106" t="s">
        <v>290</v>
      </c>
      <c r="F40" s="155"/>
      <c r="G40" s="101">
        <v>550</v>
      </c>
      <c r="H40" s="101">
        <v>550</v>
      </c>
      <c r="I40" s="94">
        <v>42001.619701997726</v>
      </c>
      <c r="J40" s="101">
        <v>441.26</v>
      </c>
      <c r="K40" s="101">
        <v>605.79</v>
      </c>
      <c r="L40" s="101">
        <v>184.16</v>
      </c>
      <c r="M40" s="101">
        <v>582.63531915097929</v>
      </c>
      <c r="N40" s="101">
        <v>884.57931143086239</v>
      </c>
      <c r="O40" s="101">
        <v>39303.195071415888</v>
      </c>
      <c r="P40" s="101">
        <v>-41451.619701997726</v>
      </c>
      <c r="Q40" s="198"/>
      <c r="R40" s="144"/>
    </row>
    <row r="41" spans="1:19" s="71" customFormat="1" ht="15" customHeight="1">
      <c r="A41" s="102">
        <v>3</v>
      </c>
      <c r="B41" s="113">
        <v>43983</v>
      </c>
      <c r="C41" s="106" t="s">
        <v>291</v>
      </c>
      <c r="D41" s="102">
        <v>5183001</v>
      </c>
      <c r="E41" s="106" t="s">
        <v>292</v>
      </c>
      <c r="F41" s="155"/>
      <c r="G41" s="101">
        <v>550</v>
      </c>
      <c r="H41" s="101">
        <v>550</v>
      </c>
      <c r="I41" s="94">
        <v>42001.619701997726</v>
      </c>
      <c r="J41" s="101">
        <v>441.26</v>
      </c>
      <c r="K41" s="101">
        <v>605.79</v>
      </c>
      <c r="L41" s="101">
        <v>184.16</v>
      </c>
      <c r="M41" s="101">
        <v>582.63531915097929</v>
      </c>
      <c r="N41" s="101">
        <v>884.57931143086239</v>
      </c>
      <c r="O41" s="101">
        <v>39303.195071415888</v>
      </c>
      <c r="P41" s="101">
        <v>-41451.619701997726</v>
      </c>
      <c r="Q41" s="198"/>
      <c r="R41" s="144"/>
    </row>
    <row r="42" spans="1:19" s="71" customFormat="1" ht="15" customHeight="1">
      <c r="A42" s="102">
        <v>4</v>
      </c>
      <c r="B42" s="113">
        <v>43983</v>
      </c>
      <c r="C42" s="106" t="s">
        <v>293</v>
      </c>
      <c r="D42" s="102">
        <v>3345003</v>
      </c>
      <c r="E42" s="106" t="s">
        <v>294</v>
      </c>
      <c r="F42" s="155"/>
      <c r="G42" s="101">
        <v>550</v>
      </c>
      <c r="H42" s="101">
        <v>550</v>
      </c>
      <c r="I42" s="94">
        <v>278550.6226100045</v>
      </c>
      <c r="J42" s="101">
        <v>3091.37</v>
      </c>
      <c r="K42" s="101">
        <v>4015.14</v>
      </c>
      <c r="L42" s="101">
        <v>1220.5999999999999</v>
      </c>
      <c r="M42" s="101">
        <v>3861.6674117923831</v>
      </c>
      <c r="N42" s="101">
        <v>5862.9317307369165</v>
      </c>
      <c r="O42" s="101">
        <v>260498.91346747518</v>
      </c>
      <c r="P42" s="101">
        <v>-278000.6226100045</v>
      </c>
      <c r="Q42" s="198"/>
      <c r="R42" s="144"/>
    </row>
    <row r="43" spans="1:19" s="71" customFormat="1" ht="15" customHeight="1">
      <c r="A43" s="114"/>
      <c r="B43" s="115"/>
      <c r="C43" s="116" t="s">
        <v>164</v>
      </c>
      <c r="D43" s="114"/>
      <c r="E43" s="116"/>
      <c r="F43" s="176"/>
      <c r="G43" s="117">
        <v>2200</v>
      </c>
      <c r="H43" s="117">
        <v>2200</v>
      </c>
      <c r="I43" s="117">
        <v>477104.77999999997</v>
      </c>
      <c r="J43" s="117">
        <v>7052.5</v>
      </c>
      <c r="K43" s="117">
        <v>6851.5599999999995</v>
      </c>
      <c r="L43" s="117">
        <v>2082.87</v>
      </c>
      <c r="M43" s="117">
        <v>6589.67</v>
      </c>
      <c r="N43" s="117">
        <v>10004.69</v>
      </c>
      <c r="O43" s="117">
        <v>444523.49</v>
      </c>
      <c r="P43" s="117">
        <v>-474904.77999999997</v>
      </c>
      <c r="Q43" s="118"/>
      <c r="R43" s="114"/>
    </row>
    <row r="44" spans="1:19" s="71" customFormat="1" ht="15" customHeight="1">
      <c r="A44" s="119"/>
      <c r="B44" s="120"/>
      <c r="C44" s="121" t="s">
        <v>295</v>
      </c>
      <c r="D44" s="119"/>
      <c r="E44" s="121"/>
      <c r="F44" s="121"/>
      <c r="G44" s="122">
        <v>11912293.35</v>
      </c>
      <c r="H44" s="122">
        <v>7150019.0800000001</v>
      </c>
      <c r="I44" s="122">
        <v>948658.12999999989</v>
      </c>
      <c r="J44" s="122">
        <v>169272.02000000002</v>
      </c>
      <c r="K44" s="122">
        <v>99359.98</v>
      </c>
      <c r="L44" s="122">
        <v>30205.45</v>
      </c>
      <c r="M44" s="122">
        <v>15497.49</v>
      </c>
      <c r="N44" s="122">
        <v>84955.86</v>
      </c>
      <c r="O44" s="122">
        <v>549367.32999999996</v>
      </c>
      <c r="P44" s="122">
        <v>10963635.219999999</v>
      </c>
      <c r="Q44" s="123"/>
      <c r="R44" s="119"/>
    </row>
    <row r="45" spans="1:19" s="71" customFormat="1" ht="15" customHeight="1">
      <c r="A45" s="102">
        <v>1</v>
      </c>
      <c r="B45" s="113">
        <v>44013</v>
      </c>
      <c r="C45" s="106" t="s">
        <v>296</v>
      </c>
      <c r="D45" s="102">
        <v>2788005</v>
      </c>
      <c r="E45" s="106" t="s">
        <v>297</v>
      </c>
      <c r="F45" s="155"/>
      <c r="G45" s="101">
        <v>17821.28</v>
      </c>
      <c r="H45" s="101">
        <v>17821.28</v>
      </c>
      <c r="I45" s="94">
        <v>16521.379694552783</v>
      </c>
      <c r="J45" s="101">
        <v>441.26</v>
      </c>
      <c r="K45" s="101">
        <v>605.79</v>
      </c>
      <c r="L45" s="101">
        <v>184.16</v>
      </c>
      <c r="M45" s="101">
        <v>467.03291555282874</v>
      </c>
      <c r="N45" s="101">
        <v>327.82642885314863</v>
      </c>
      <c r="O45" s="101">
        <v>14495.310350146805</v>
      </c>
      <c r="P45" s="101">
        <v>1299.9003054472159</v>
      </c>
      <c r="Q45" s="103"/>
      <c r="R45" s="102"/>
      <c r="S45" s="71" t="s">
        <v>238</v>
      </c>
    </row>
    <row r="46" spans="1:19" s="71" customFormat="1" ht="30" customHeight="1">
      <c r="A46" s="102">
        <v>2</v>
      </c>
      <c r="B46" s="113">
        <v>44013</v>
      </c>
      <c r="C46" s="106" t="s">
        <v>298</v>
      </c>
      <c r="D46" s="102">
        <v>5393001</v>
      </c>
      <c r="E46" s="106" t="s">
        <v>299</v>
      </c>
      <c r="F46" s="155"/>
      <c r="G46" s="101">
        <v>550</v>
      </c>
      <c r="H46" s="101">
        <v>550</v>
      </c>
      <c r="I46" s="94">
        <v>16521.379694552783</v>
      </c>
      <c r="J46" s="101">
        <v>441.26</v>
      </c>
      <c r="K46" s="101">
        <v>605.79</v>
      </c>
      <c r="L46" s="101">
        <v>184.16</v>
      </c>
      <c r="M46" s="101">
        <v>467.03291555282874</v>
      </c>
      <c r="N46" s="101">
        <v>327.82642885314863</v>
      </c>
      <c r="O46" s="101">
        <v>14495.310350146805</v>
      </c>
      <c r="P46" s="101">
        <v>-15971.379694552783</v>
      </c>
      <c r="Q46" s="198"/>
      <c r="R46" s="144"/>
    </row>
    <row r="47" spans="1:19" s="71" customFormat="1" ht="15" customHeight="1">
      <c r="A47" s="102">
        <v>3</v>
      </c>
      <c r="B47" s="113">
        <v>44013</v>
      </c>
      <c r="C47" s="106" t="s">
        <v>300</v>
      </c>
      <c r="D47" s="102">
        <v>4975001</v>
      </c>
      <c r="E47" s="106" t="s">
        <v>301</v>
      </c>
      <c r="F47" s="155"/>
      <c r="G47" s="101">
        <v>550</v>
      </c>
      <c r="H47" s="101">
        <v>550</v>
      </c>
      <c r="I47" s="94">
        <v>16521.379694552783</v>
      </c>
      <c r="J47" s="101">
        <v>441.26</v>
      </c>
      <c r="K47" s="101">
        <v>605.79</v>
      </c>
      <c r="L47" s="101">
        <v>184.16</v>
      </c>
      <c r="M47" s="101">
        <v>467.03291555282874</v>
      </c>
      <c r="N47" s="101">
        <v>327.82642885314863</v>
      </c>
      <c r="O47" s="101">
        <v>14495.310350146805</v>
      </c>
      <c r="P47" s="101">
        <v>-15971.379694552783</v>
      </c>
      <c r="Q47" s="198"/>
      <c r="R47" s="144"/>
    </row>
    <row r="48" spans="1:19" s="71" customFormat="1" ht="15" customHeight="1">
      <c r="A48" s="102">
        <v>4</v>
      </c>
      <c r="B48" s="113">
        <v>44013</v>
      </c>
      <c r="C48" s="106" t="s">
        <v>302</v>
      </c>
      <c r="D48" s="102">
        <v>5565001</v>
      </c>
      <c r="E48" s="106" t="s">
        <v>303</v>
      </c>
      <c r="F48" s="155"/>
      <c r="G48" s="101">
        <v>550</v>
      </c>
      <c r="H48" s="101">
        <v>550</v>
      </c>
      <c r="I48" s="94">
        <v>16521.378694552783</v>
      </c>
      <c r="J48" s="101">
        <v>441.26</v>
      </c>
      <c r="K48" s="101">
        <v>605.78899999999999</v>
      </c>
      <c r="L48" s="101">
        <v>184.16</v>
      </c>
      <c r="M48" s="101">
        <v>467.03291555282874</v>
      </c>
      <c r="N48" s="101">
        <v>327.82642885314863</v>
      </c>
      <c r="O48" s="101">
        <v>14495.310350146805</v>
      </c>
      <c r="P48" s="101">
        <v>-15971.378694552783</v>
      </c>
      <c r="Q48" s="198"/>
      <c r="R48" s="144"/>
    </row>
    <row r="49" spans="1:19" s="71" customFormat="1" ht="15" customHeight="1">
      <c r="A49" s="102">
        <v>5</v>
      </c>
      <c r="B49" s="113">
        <v>44013</v>
      </c>
      <c r="C49" s="106" t="s">
        <v>304</v>
      </c>
      <c r="D49" s="102">
        <v>5519001</v>
      </c>
      <c r="E49" s="106" t="s">
        <v>305</v>
      </c>
      <c r="F49" s="155"/>
      <c r="G49" s="101">
        <v>550</v>
      </c>
      <c r="H49" s="101">
        <v>550</v>
      </c>
      <c r="I49" s="94">
        <v>27912.618539594198</v>
      </c>
      <c r="J49" s="101">
        <v>3286</v>
      </c>
      <c r="K49" s="101">
        <v>927.77</v>
      </c>
      <c r="L49" s="101">
        <v>282.04000000000002</v>
      </c>
      <c r="M49" s="101">
        <v>715.2582727113371</v>
      </c>
      <c r="N49" s="101">
        <v>502.06432446645334</v>
      </c>
      <c r="O49" s="101">
        <v>22199.485942416406</v>
      </c>
      <c r="P49" s="101">
        <v>-27362.618539594198</v>
      </c>
      <c r="Q49" s="154">
        <v>4.4999999999999998E-2</v>
      </c>
      <c r="R49" s="102" t="s">
        <v>306</v>
      </c>
      <c r="S49" s="9" t="s">
        <v>49</v>
      </c>
    </row>
    <row r="50" spans="1:19" s="71" customFormat="1" ht="15" customHeight="1">
      <c r="A50" s="102">
        <v>6</v>
      </c>
      <c r="B50" s="113">
        <v>44013</v>
      </c>
      <c r="C50" s="106" t="s">
        <v>132</v>
      </c>
      <c r="D50" s="102">
        <v>2515007</v>
      </c>
      <c r="E50" s="106" t="s">
        <v>160</v>
      </c>
      <c r="F50" s="155"/>
      <c r="G50" s="101">
        <v>16411.55</v>
      </c>
      <c r="H50" s="101">
        <v>7385.2</v>
      </c>
      <c r="I50" s="94">
        <v>64711.512987641865</v>
      </c>
      <c r="J50" s="101">
        <v>10341.58</v>
      </c>
      <c r="K50" s="101">
        <v>2048.2800000000002</v>
      </c>
      <c r="L50" s="101">
        <v>622.67999999999995</v>
      </c>
      <c r="M50" s="101">
        <v>1579.1271495245187</v>
      </c>
      <c r="N50" s="101">
        <v>1108.4435312678029</v>
      </c>
      <c r="O50" s="101">
        <v>49011.402306849544</v>
      </c>
      <c r="P50" s="101">
        <v>-48299.962987641862</v>
      </c>
      <c r="Q50" s="187">
        <v>4.0000000000000001E-3</v>
      </c>
      <c r="R50" s="144" t="s">
        <v>147</v>
      </c>
      <c r="S50" s="9" t="s">
        <v>524</v>
      </c>
    </row>
    <row r="51" spans="1:19" s="71" customFormat="1" ht="15" customHeight="1">
      <c r="A51" s="102">
        <v>7</v>
      </c>
      <c r="B51" s="113">
        <v>44013</v>
      </c>
      <c r="C51" s="106" t="s">
        <v>307</v>
      </c>
      <c r="D51" s="102">
        <v>5377001</v>
      </c>
      <c r="E51" s="106" t="s">
        <v>308</v>
      </c>
      <c r="F51" s="155"/>
      <c r="G51" s="101">
        <v>550</v>
      </c>
      <c r="H51" s="101">
        <v>550</v>
      </c>
      <c r="I51" s="94">
        <v>16521.379694552783</v>
      </c>
      <c r="J51" s="101">
        <v>441.26</v>
      </c>
      <c r="K51" s="101">
        <v>605.79</v>
      </c>
      <c r="L51" s="101">
        <v>184.16</v>
      </c>
      <c r="M51" s="101">
        <v>467.03291555282874</v>
      </c>
      <c r="N51" s="101">
        <v>327.82642885314863</v>
      </c>
      <c r="O51" s="101">
        <v>14495.310350146805</v>
      </c>
      <c r="P51" s="101">
        <v>-15971.379694552783</v>
      </c>
      <c r="Q51" s="198"/>
      <c r="R51" s="144"/>
    </row>
    <row r="52" spans="1:19" s="71" customFormat="1" ht="15" customHeight="1">
      <c r="A52" s="114"/>
      <c r="B52" s="115"/>
      <c r="C52" s="116" t="s">
        <v>309</v>
      </c>
      <c r="D52" s="114"/>
      <c r="E52" s="116"/>
      <c r="F52" s="176"/>
      <c r="G52" s="117">
        <v>36982.83</v>
      </c>
      <c r="H52" s="117">
        <v>27956.48</v>
      </c>
      <c r="I52" s="117">
        <v>175231.02900000001</v>
      </c>
      <c r="J52" s="117">
        <v>15833.88</v>
      </c>
      <c r="K52" s="117">
        <v>6004.9989999999998</v>
      </c>
      <c r="L52" s="117">
        <v>1825.5200000000002</v>
      </c>
      <c r="M52" s="117">
        <v>4629.55</v>
      </c>
      <c r="N52" s="117">
        <v>3249.64</v>
      </c>
      <c r="O52" s="117">
        <v>143687.44</v>
      </c>
      <c r="P52" s="117">
        <v>-138248.19900000002</v>
      </c>
      <c r="Q52" s="118"/>
      <c r="R52" s="114"/>
    </row>
    <row r="53" spans="1:19" s="71" customFormat="1" ht="15" customHeight="1">
      <c r="A53" s="102">
        <v>1</v>
      </c>
      <c r="B53" s="113">
        <v>44044</v>
      </c>
      <c r="C53" s="106" t="s">
        <v>310</v>
      </c>
      <c r="D53" s="102">
        <v>1115014</v>
      </c>
      <c r="E53" s="106" t="s">
        <v>311</v>
      </c>
      <c r="F53" s="211"/>
      <c r="G53" s="248">
        <v>17294.900000000001</v>
      </c>
      <c r="H53" s="248">
        <v>17294.900000000001</v>
      </c>
      <c r="I53" s="94"/>
      <c r="J53" s="101"/>
      <c r="K53" s="101"/>
      <c r="L53" s="101"/>
      <c r="M53" s="101"/>
      <c r="N53" s="101"/>
      <c r="O53" s="101"/>
      <c r="P53" s="101"/>
      <c r="Q53" s="199">
        <v>8.9999999999999993E-3</v>
      </c>
      <c r="R53" s="157" t="s">
        <v>517</v>
      </c>
      <c r="S53" s="89" t="s">
        <v>81</v>
      </c>
    </row>
    <row r="54" spans="1:19" s="156" customFormat="1" ht="15" customHeight="1">
      <c r="A54" s="153"/>
      <c r="B54" s="162"/>
      <c r="C54" s="155"/>
      <c r="D54" s="153"/>
      <c r="E54" s="155"/>
      <c r="F54" s="212"/>
      <c r="G54" s="249"/>
      <c r="H54" s="249"/>
      <c r="I54" s="141">
        <v>100973.51487554994</v>
      </c>
      <c r="J54" s="152">
        <v>11862.61</v>
      </c>
      <c r="K54" s="152">
        <v>24090.86</v>
      </c>
      <c r="L54" s="152">
        <v>7323.62</v>
      </c>
      <c r="M54" s="152">
        <v>1902.1171839121816</v>
      </c>
      <c r="N54" s="152">
        <v>46956.709847101709</v>
      </c>
      <c r="O54" s="152">
        <v>8837.5978445360324</v>
      </c>
      <c r="P54" s="152">
        <v>-83678.614875549945</v>
      </c>
      <c r="Q54" s="199">
        <v>1.7000000000000001E-2</v>
      </c>
      <c r="R54" s="157" t="s">
        <v>518</v>
      </c>
      <c r="S54" s="9" t="s">
        <v>524</v>
      </c>
    </row>
    <row r="55" spans="1:19" s="71" customFormat="1" ht="15" customHeight="1">
      <c r="A55" s="102">
        <v>2</v>
      </c>
      <c r="B55" s="113">
        <v>44044</v>
      </c>
      <c r="C55" s="106" t="s">
        <v>312</v>
      </c>
      <c r="D55" s="102">
        <v>5467001</v>
      </c>
      <c r="E55" s="106" t="s">
        <v>313</v>
      </c>
      <c r="F55" s="155"/>
      <c r="G55" s="101">
        <v>550</v>
      </c>
      <c r="H55" s="101">
        <v>550</v>
      </c>
      <c r="I55" s="94">
        <v>2681.3762811125202</v>
      </c>
      <c r="J55" s="101">
        <v>440.59</v>
      </c>
      <c r="K55" s="101">
        <v>605.79</v>
      </c>
      <c r="L55" s="101">
        <v>184.16</v>
      </c>
      <c r="M55" s="101">
        <v>47.830704021954631</v>
      </c>
      <c r="N55" s="101">
        <v>1180.7750382245733</v>
      </c>
      <c r="O55" s="101">
        <v>222.23053886599195</v>
      </c>
      <c r="P55" s="101">
        <v>-2131.3762811125202</v>
      </c>
      <c r="Q55" s="198"/>
      <c r="R55" s="144"/>
    </row>
    <row r="56" spans="1:19" s="71" customFormat="1" ht="15" customHeight="1">
      <c r="A56" s="102">
        <v>3</v>
      </c>
      <c r="B56" s="113">
        <v>44044</v>
      </c>
      <c r="C56" s="106" t="s">
        <v>314</v>
      </c>
      <c r="D56" s="102">
        <v>5552001</v>
      </c>
      <c r="E56" s="106" t="s">
        <v>315</v>
      </c>
      <c r="F56" s="155"/>
      <c r="G56" s="101">
        <v>550</v>
      </c>
      <c r="H56" s="101">
        <v>550</v>
      </c>
      <c r="I56" s="94">
        <v>2681.3762811125202</v>
      </c>
      <c r="J56" s="101">
        <v>440.59</v>
      </c>
      <c r="K56" s="101">
        <v>605.79</v>
      </c>
      <c r="L56" s="101">
        <v>184.16</v>
      </c>
      <c r="M56" s="101">
        <v>47.830704021954631</v>
      </c>
      <c r="N56" s="101">
        <v>1180.7750382245733</v>
      </c>
      <c r="O56" s="101">
        <v>222.23053886599195</v>
      </c>
      <c r="P56" s="101">
        <v>-2131.3762811125202</v>
      </c>
      <c r="Q56" s="198"/>
      <c r="R56" s="144"/>
    </row>
    <row r="57" spans="1:19" s="71" customFormat="1" ht="15" customHeight="1">
      <c r="A57" s="102">
        <v>4</v>
      </c>
      <c r="B57" s="113">
        <v>44044</v>
      </c>
      <c r="C57" s="106" t="s">
        <v>316</v>
      </c>
      <c r="D57" s="102">
        <v>5566001</v>
      </c>
      <c r="E57" s="106" t="s">
        <v>317</v>
      </c>
      <c r="F57" s="155"/>
      <c r="G57" s="101">
        <v>550</v>
      </c>
      <c r="H57" s="101">
        <v>550</v>
      </c>
      <c r="I57" s="94">
        <v>2681.3762811125202</v>
      </c>
      <c r="J57" s="101">
        <v>440.59</v>
      </c>
      <c r="K57" s="101">
        <v>605.79</v>
      </c>
      <c r="L57" s="101">
        <v>184.16</v>
      </c>
      <c r="M57" s="101">
        <v>47.830704021954631</v>
      </c>
      <c r="N57" s="101">
        <v>1180.7750382245733</v>
      </c>
      <c r="O57" s="101">
        <v>222.23053886599195</v>
      </c>
      <c r="P57" s="101">
        <v>-2131.3762811125202</v>
      </c>
      <c r="Q57" s="198"/>
      <c r="R57" s="144"/>
    </row>
    <row r="58" spans="1:19" s="71" customFormat="1" ht="15" customHeight="1">
      <c r="A58" s="102">
        <v>5</v>
      </c>
      <c r="B58" s="113">
        <v>44044</v>
      </c>
      <c r="C58" s="106" t="s">
        <v>318</v>
      </c>
      <c r="D58" s="102">
        <v>5543001</v>
      </c>
      <c r="E58" s="106" t="s">
        <v>319</v>
      </c>
      <c r="F58" s="155"/>
      <c r="G58" s="101">
        <v>550</v>
      </c>
      <c r="H58" s="101">
        <v>550</v>
      </c>
      <c r="I58" s="94">
        <v>2681.3762811125202</v>
      </c>
      <c r="J58" s="101">
        <v>440.59</v>
      </c>
      <c r="K58" s="101">
        <v>605.79</v>
      </c>
      <c r="L58" s="101">
        <v>184.16</v>
      </c>
      <c r="M58" s="101">
        <v>47.830704021954631</v>
      </c>
      <c r="N58" s="101">
        <v>1180.7750382245733</v>
      </c>
      <c r="O58" s="101">
        <v>222.23053886599195</v>
      </c>
      <c r="P58" s="101">
        <v>-2131.3762811125202</v>
      </c>
      <c r="Q58" s="198"/>
      <c r="R58" s="144"/>
    </row>
    <row r="59" spans="1:19" s="71" customFormat="1" ht="15" customHeight="1">
      <c r="A59" s="114"/>
      <c r="B59" s="115"/>
      <c r="C59" s="116" t="s">
        <v>320</v>
      </c>
      <c r="D59" s="114"/>
      <c r="E59" s="116"/>
      <c r="F59" s="176"/>
      <c r="G59" s="117">
        <v>19494.900000000001</v>
      </c>
      <c r="H59" s="117">
        <v>19494.900000000001</v>
      </c>
      <c r="I59" s="117">
        <v>111699.02</v>
      </c>
      <c r="J59" s="117">
        <v>13624.970000000001</v>
      </c>
      <c r="K59" s="117">
        <v>26514.020000000004</v>
      </c>
      <c r="L59" s="117">
        <v>8060.2599999999993</v>
      </c>
      <c r="M59" s="117">
        <v>2093.44</v>
      </c>
      <c r="N59" s="117">
        <v>51679.81</v>
      </c>
      <c r="O59" s="117">
        <v>9726.52</v>
      </c>
      <c r="P59" s="117">
        <v>-92204.12</v>
      </c>
      <c r="Q59" s="118"/>
      <c r="R59" s="114"/>
    </row>
    <row r="60" spans="1:19" s="71" customFormat="1" ht="15" customHeight="1">
      <c r="A60" s="102">
        <v>1</v>
      </c>
      <c r="B60" s="113">
        <v>44075</v>
      </c>
      <c r="C60" s="106" t="s">
        <v>281</v>
      </c>
      <c r="D60" s="102">
        <v>5520001</v>
      </c>
      <c r="E60" s="106" t="s">
        <v>282</v>
      </c>
      <c r="F60" s="155"/>
      <c r="G60" s="101">
        <v>550</v>
      </c>
      <c r="H60" s="101">
        <v>550</v>
      </c>
      <c r="I60" s="94">
        <v>7671.9709763922883</v>
      </c>
      <c r="J60" s="101">
        <v>5331.41</v>
      </c>
      <c r="K60" s="101">
        <v>927.77</v>
      </c>
      <c r="L60" s="101">
        <v>282.04000000000002</v>
      </c>
      <c r="M60" s="101">
        <v>51.682493835041569</v>
      </c>
      <c r="N60" s="101">
        <v>593.09986915865773</v>
      </c>
      <c r="O60" s="101">
        <v>485.96861339858867</v>
      </c>
      <c r="P60" s="101">
        <v>-7121.9709763922883</v>
      </c>
      <c r="Q60" s="154">
        <v>0.04</v>
      </c>
      <c r="R60" s="102" t="s">
        <v>135</v>
      </c>
      <c r="S60" s="9" t="s">
        <v>49</v>
      </c>
    </row>
    <row r="61" spans="1:19" s="71" customFormat="1" ht="15" customHeight="1">
      <c r="A61" s="102">
        <v>2</v>
      </c>
      <c r="B61" s="113">
        <v>44075</v>
      </c>
      <c r="C61" s="106" t="s">
        <v>310</v>
      </c>
      <c r="D61" s="102">
        <v>1115014</v>
      </c>
      <c r="E61" s="106" t="s">
        <v>311</v>
      </c>
      <c r="F61" s="211"/>
      <c r="G61" s="248">
        <v>17294.900000000001</v>
      </c>
      <c r="H61" s="248">
        <v>17294.900000000001</v>
      </c>
      <c r="I61" s="94">
        <v>59837.297436122048</v>
      </c>
      <c r="J61" s="101">
        <v>7915.14</v>
      </c>
      <c r="K61" s="101">
        <v>20581.23</v>
      </c>
      <c r="L61" s="101">
        <v>6256.69</v>
      </c>
      <c r="M61" s="101">
        <v>1146.508801420955</v>
      </c>
      <c r="N61" s="101">
        <v>13157.147994491141</v>
      </c>
      <c r="O61" s="101">
        <v>10780.580640209953</v>
      </c>
      <c r="P61" s="101">
        <v>-42542.397436122046</v>
      </c>
      <c r="Q61" s="199">
        <v>0.02</v>
      </c>
      <c r="R61" s="106" t="s">
        <v>519</v>
      </c>
      <c r="S61" s="89" t="s">
        <v>81</v>
      </c>
    </row>
    <row r="62" spans="1:19" s="156" customFormat="1" ht="15" customHeight="1">
      <c r="A62" s="153"/>
      <c r="B62" s="162"/>
      <c r="C62" s="155"/>
      <c r="D62" s="153"/>
      <c r="E62" s="155"/>
      <c r="F62" s="212"/>
      <c r="G62" s="249"/>
      <c r="H62" s="249"/>
      <c r="I62" s="141"/>
      <c r="J62" s="152"/>
      <c r="K62" s="152"/>
      <c r="L62" s="152"/>
      <c r="M62" s="152"/>
      <c r="N62" s="152"/>
      <c r="O62" s="152"/>
      <c r="P62" s="152"/>
      <c r="Q62" s="161">
        <v>0.01</v>
      </c>
      <c r="R62" s="155" t="s">
        <v>424</v>
      </c>
      <c r="S62" s="9" t="s">
        <v>524</v>
      </c>
    </row>
    <row r="63" spans="1:19" s="71" customFormat="1" ht="15" customHeight="1">
      <c r="A63" s="102">
        <v>3</v>
      </c>
      <c r="B63" s="113">
        <v>44075</v>
      </c>
      <c r="C63" s="106" t="s">
        <v>321</v>
      </c>
      <c r="D63" s="102">
        <v>5581001</v>
      </c>
      <c r="E63" s="106" t="s">
        <v>322</v>
      </c>
      <c r="F63" s="155"/>
      <c r="G63" s="101">
        <v>550</v>
      </c>
      <c r="H63" s="101">
        <v>550</v>
      </c>
      <c r="I63" s="94">
        <v>8333.4794958210696</v>
      </c>
      <c r="J63" s="101">
        <v>2706.07</v>
      </c>
      <c r="K63" s="101">
        <v>2230.63</v>
      </c>
      <c r="L63" s="101">
        <v>678.11</v>
      </c>
      <c r="M63" s="101">
        <v>124.26044495277277</v>
      </c>
      <c r="N63" s="101">
        <v>1425.9925977704486</v>
      </c>
      <c r="O63" s="101">
        <v>1168.4164530978476</v>
      </c>
      <c r="P63" s="101">
        <v>-7783.4794958210696</v>
      </c>
      <c r="Q63" s="154">
        <v>0.04</v>
      </c>
      <c r="R63" s="102" t="s">
        <v>135</v>
      </c>
      <c r="S63" s="9" t="s">
        <v>49</v>
      </c>
    </row>
    <row r="64" spans="1:19" s="71" customFormat="1" ht="15" customHeight="1">
      <c r="A64" s="102">
        <v>4</v>
      </c>
      <c r="B64" s="113">
        <v>44075</v>
      </c>
      <c r="C64" s="106" t="s">
        <v>243</v>
      </c>
      <c r="D64" s="102">
        <v>2467062</v>
      </c>
      <c r="E64" s="106" t="s">
        <v>323</v>
      </c>
      <c r="F64" s="155"/>
      <c r="G64" s="101">
        <v>17294.900000000001</v>
      </c>
      <c r="H64" s="101">
        <v>17294.900000000001</v>
      </c>
      <c r="I64" s="94">
        <v>8121.2218014564196</v>
      </c>
      <c r="J64" s="101">
        <v>4786.2299999999996</v>
      </c>
      <c r="K64" s="101">
        <v>1321.95</v>
      </c>
      <c r="L64" s="101">
        <v>401.87</v>
      </c>
      <c r="M64" s="101">
        <v>73.640773640221781</v>
      </c>
      <c r="N64" s="101">
        <v>845.08950651960618</v>
      </c>
      <c r="O64" s="101">
        <v>692.44152129659199</v>
      </c>
      <c r="P64" s="101">
        <v>9173.6781985435809</v>
      </c>
      <c r="Q64" s="103">
        <v>0.01</v>
      </c>
      <c r="R64" s="102" t="s">
        <v>134</v>
      </c>
      <c r="S64" s="27" t="s">
        <v>523</v>
      </c>
    </row>
    <row r="65" spans="1:19" s="71" customFormat="1" ht="15.75">
      <c r="A65" s="102">
        <v>5</v>
      </c>
      <c r="B65" s="113">
        <v>44075</v>
      </c>
      <c r="C65" s="106" t="s">
        <v>324</v>
      </c>
      <c r="D65" s="102">
        <v>5591001</v>
      </c>
      <c r="E65" s="106" t="s">
        <v>325</v>
      </c>
      <c r="F65" s="155"/>
      <c r="G65" s="101">
        <v>17821.28</v>
      </c>
      <c r="H65" s="101">
        <v>17821.28</v>
      </c>
      <c r="I65" s="94">
        <v>4625.3918014564206</v>
      </c>
      <c r="J65" s="101">
        <v>1290.4000000000001</v>
      </c>
      <c r="K65" s="101">
        <v>1321.95</v>
      </c>
      <c r="L65" s="101">
        <v>401.87</v>
      </c>
      <c r="M65" s="101">
        <v>73.640773640221781</v>
      </c>
      <c r="N65" s="101">
        <v>845.08950651960618</v>
      </c>
      <c r="O65" s="101">
        <v>692.44152129659199</v>
      </c>
      <c r="P65" s="101">
        <v>13195.888198543578</v>
      </c>
      <c r="Q65" s="103">
        <v>8.0000000000000002E-3</v>
      </c>
      <c r="R65" s="102" t="s">
        <v>326</v>
      </c>
      <c r="S65" s="31" t="s">
        <v>521</v>
      </c>
    </row>
    <row r="66" spans="1:19" s="71" customFormat="1">
      <c r="A66" s="102">
        <v>6</v>
      </c>
      <c r="B66" s="113">
        <v>44075</v>
      </c>
      <c r="C66" s="106" t="s">
        <v>132</v>
      </c>
      <c r="D66" s="102">
        <v>2515007</v>
      </c>
      <c r="E66" s="106" t="s">
        <v>160</v>
      </c>
      <c r="F66" s="155"/>
      <c r="G66" s="101">
        <v>16689.71</v>
      </c>
      <c r="H66" s="101">
        <v>16689.71</v>
      </c>
      <c r="I66" s="94">
        <v>16320.788488751759</v>
      </c>
      <c r="J66" s="101">
        <v>12681.67</v>
      </c>
      <c r="K66" s="101">
        <v>1442.49</v>
      </c>
      <c r="L66" s="101">
        <v>438.52</v>
      </c>
      <c r="M66" s="101">
        <v>80.356712510787204</v>
      </c>
      <c r="N66" s="101">
        <v>922.16052554054215</v>
      </c>
      <c r="O66" s="101">
        <v>755.59125070042921</v>
      </c>
      <c r="P66" s="101">
        <v>368.92151124823977</v>
      </c>
      <c r="Q66" s="103"/>
      <c r="R66" s="102"/>
      <c r="S66" s="71" t="s">
        <v>238</v>
      </c>
    </row>
    <row r="67" spans="1:19" s="71" customFormat="1" ht="15" customHeight="1">
      <c r="A67" s="114"/>
      <c r="B67" s="115"/>
      <c r="C67" s="116" t="s">
        <v>327</v>
      </c>
      <c r="D67" s="114"/>
      <c r="E67" s="116"/>
      <c r="F67" s="176"/>
      <c r="G67" s="117">
        <v>70200.790000000008</v>
      </c>
      <c r="H67" s="117">
        <v>70200.790000000008</v>
      </c>
      <c r="I67" s="117">
        <v>104910.15000000001</v>
      </c>
      <c r="J67" s="117">
        <v>34710.92</v>
      </c>
      <c r="K67" s="117">
        <v>27826.020000000004</v>
      </c>
      <c r="L67" s="117">
        <v>8459.0999999999985</v>
      </c>
      <c r="M67" s="117">
        <v>1550.09</v>
      </c>
      <c r="N67" s="117">
        <v>17788.579999999998</v>
      </c>
      <c r="O67" s="117">
        <v>14575.44</v>
      </c>
      <c r="P67" s="117">
        <v>-34709.360000000001</v>
      </c>
      <c r="Q67" s="118"/>
      <c r="R67" s="114"/>
    </row>
    <row r="68" spans="1:19" s="71" customFormat="1" ht="15" customHeight="1">
      <c r="A68" s="119"/>
      <c r="B68" s="120"/>
      <c r="C68" s="121" t="s">
        <v>328</v>
      </c>
      <c r="D68" s="119"/>
      <c r="E68" s="121"/>
      <c r="F68" s="121"/>
      <c r="G68" s="122">
        <v>12038971.869999999</v>
      </c>
      <c r="H68" s="122">
        <v>7267671.2500000009</v>
      </c>
      <c r="I68" s="122">
        <v>1340498.3289999999</v>
      </c>
      <c r="J68" s="122">
        <v>233441.79000000004</v>
      </c>
      <c r="K68" s="122">
        <v>159705.01900000003</v>
      </c>
      <c r="L68" s="122">
        <v>48550.33</v>
      </c>
      <c r="M68" s="122">
        <v>23770.57</v>
      </c>
      <c r="N68" s="122">
        <v>157673.88999999998</v>
      </c>
      <c r="O68" s="122">
        <v>717356.73</v>
      </c>
      <c r="P68" s="122">
        <v>10698473.540999999</v>
      </c>
      <c r="Q68" s="123"/>
      <c r="R68" s="119"/>
    </row>
    <row r="69" spans="1:19" s="71" customFormat="1" ht="15" customHeight="1">
      <c r="A69" s="102">
        <v>1</v>
      </c>
      <c r="B69" s="113">
        <v>44105</v>
      </c>
      <c r="C69" s="106" t="s">
        <v>329</v>
      </c>
      <c r="D69" s="102">
        <v>5662005</v>
      </c>
      <c r="E69" s="106" t="s">
        <v>330</v>
      </c>
      <c r="F69" s="155"/>
      <c r="G69" s="101">
        <v>37059.17</v>
      </c>
      <c r="H69" s="101">
        <v>37059.17</v>
      </c>
      <c r="I69" s="94">
        <v>14917.004343778524</v>
      </c>
      <c r="J69" s="101">
        <v>1609.99</v>
      </c>
      <c r="K69" s="101">
        <v>927.77</v>
      </c>
      <c r="L69" s="101">
        <v>282.04000000000002</v>
      </c>
      <c r="M69" s="101">
        <v>429.19308487982977</v>
      </c>
      <c r="N69" s="101">
        <v>631.34736294493473</v>
      </c>
      <c r="O69" s="101">
        <v>11036.663895953759</v>
      </c>
      <c r="P69" s="101">
        <v>22142.165656221474</v>
      </c>
      <c r="Q69" s="103">
        <v>0.05</v>
      </c>
      <c r="R69" s="102" t="s">
        <v>137</v>
      </c>
      <c r="S69" s="9" t="s">
        <v>49</v>
      </c>
    </row>
    <row r="70" spans="1:19" s="71" customFormat="1" ht="15" customHeight="1">
      <c r="A70" s="102">
        <v>2</v>
      </c>
      <c r="B70" s="113">
        <v>44105</v>
      </c>
      <c r="C70" s="106" t="s">
        <v>329</v>
      </c>
      <c r="D70" s="102">
        <v>5662001</v>
      </c>
      <c r="E70" s="106" t="s">
        <v>331</v>
      </c>
      <c r="F70" s="155"/>
      <c r="G70" s="101">
        <v>550</v>
      </c>
      <c r="H70" s="101">
        <v>550</v>
      </c>
      <c r="I70" s="94">
        <v>26859.549921356866</v>
      </c>
      <c r="J70" s="101">
        <v>1340.6000000000001</v>
      </c>
      <c r="K70" s="101">
        <v>1779.19</v>
      </c>
      <c r="L70" s="101">
        <v>540.87</v>
      </c>
      <c r="M70" s="101">
        <v>823.06645801642856</v>
      </c>
      <c r="N70" s="101">
        <v>1210.7390731670216</v>
      </c>
      <c r="O70" s="101">
        <v>21165.084390173415</v>
      </c>
      <c r="P70" s="101">
        <v>-26309.549921356866</v>
      </c>
      <c r="Q70" s="154">
        <v>0.04</v>
      </c>
      <c r="R70" s="102" t="s">
        <v>137</v>
      </c>
      <c r="S70" s="9" t="s">
        <v>49</v>
      </c>
    </row>
    <row r="71" spans="1:19" s="71" customFormat="1" ht="15" customHeight="1">
      <c r="A71" s="102">
        <v>3</v>
      </c>
      <c r="B71" s="113">
        <v>44105</v>
      </c>
      <c r="C71" s="106" t="s">
        <v>329</v>
      </c>
      <c r="D71" s="102">
        <v>5662007</v>
      </c>
      <c r="E71" s="106" t="s">
        <v>332</v>
      </c>
      <c r="F71" s="155"/>
      <c r="G71" s="101">
        <v>37059.17</v>
      </c>
      <c r="H71" s="101">
        <v>37059.17</v>
      </c>
      <c r="I71" s="94">
        <v>40005.364416973207</v>
      </c>
      <c r="J71" s="101">
        <v>2274.0299999999997</v>
      </c>
      <c r="K71" s="101">
        <v>2630.62</v>
      </c>
      <c r="L71" s="101">
        <v>799.71</v>
      </c>
      <c r="M71" s="101">
        <v>1216.9550486074622</v>
      </c>
      <c r="N71" s="101">
        <v>1790.1531684182871</v>
      </c>
      <c r="O71" s="101">
        <v>31293.896199947456</v>
      </c>
      <c r="P71" s="101">
        <v>-2946.1944169732087</v>
      </c>
      <c r="Q71" s="103">
        <v>7.4999999999999997E-2</v>
      </c>
      <c r="R71" s="102" t="s">
        <v>137</v>
      </c>
      <c r="S71" s="9" t="s">
        <v>49</v>
      </c>
    </row>
    <row r="72" spans="1:19" s="71" customFormat="1" ht="15" customHeight="1">
      <c r="A72" s="102">
        <v>4</v>
      </c>
      <c r="B72" s="113">
        <v>44105</v>
      </c>
      <c r="C72" s="106" t="s">
        <v>333</v>
      </c>
      <c r="D72" s="102">
        <v>808001</v>
      </c>
      <c r="E72" s="106" t="s">
        <v>334</v>
      </c>
      <c r="F72" s="211"/>
      <c r="G72" s="248">
        <v>17821.28</v>
      </c>
      <c r="H72" s="248">
        <v>17821.28</v>
      </c>
      <c r="I72" s="94">
        <v>114603.15653730952</v>
      </c>
      <c r="J72" s="101">
        <v>18513.29</v>
      </c>
      <c r="K72" s="101">
        <v>6699.38</v>
      </c>
      <c r="L72" s="101">
        <v>2036.61</v>
      </c>
      <c r="M72" s="101">
        <v>3099.2019876510776</v>
      </c>
      <c r="N72" s="101">
        <v>4558.957427482922</v>
      </c>
      <c r="O72" s="101">
        <v>79695.717122175512</v>
      </c>
      <c r="P72" s="101">
        <v>-96781.876537309523</v>
      </c>
      <c r="Q72" s="199">
        <v>1.2E-2</v>
      </c>
      <c r="R72" s="157" t="s">
        <v>520</v>
      </c>
      <c r="S72" s="9" t="s">
        <v>83</v>
      </c>
    </row>
    <row r="73" spans="1:19" s="156" customFormat="1" ht="15" customHeight="1">
      <c r="A73" s="153"/>
      <c r="B73" s="162"/>
      <c r="C73" s="155"/>
      <c r="D73" s="153"/>
      <c r="E73" s="155"/>
      <c r="F73" s="212"/>
      <c r="G73" s="249"/>
      <c r="H73" s="249"/>
      <c r="I73" s="141"/>
      <c r="J73" s="152"/>
      <c r="K73" s="152"/>
      <c r="L73" s="152"/>
      <c r="M73" s="152"/>
      <c r="N73" s="152"/>
      <c r="O73" s="152"/>
      <c r="P73" s="152"/>
      <c r="Q73" s="199">
        <v>5.0000000000000001E-3</v>
      </c>
      <c r="R73" s="157" t="s">
        <v>147</v>
      </c>
      <c r="S73" s="9" t="s">
        <v>524</v>
      </c>
    </row>
    <row r="74" spans="1:19" s="71" customFormat="1" ht="15" customHeight="1">
      <c r="A74" s="102">
        <v>5</v>
      </c>
      <c r="B74" s="113">
        <v>44105</v>
      </c>
      <c r="C74" s="106" t="s">
        <v>335</v>
      </c>
      <c r="D74" s="102">
        <v>4556004</v>
      </c>
      <c r="E74" s="106" t="s">
        <v>336</v>
      </c>
      <c r="F74" s="155"/>
      <c r="G74" s="101">
        <v>17291.939999999999</v>
      </c>
      <c r="H74" s="101">
        <v>14294.91</v>
      </c>
      <c r="I74" s="94">
        <v>21268.403802417237</v>
      </c>
      <c r="J74" s="101">
        <v>578.48</v>
      </c>
      <c r="K74" s="101">
        <v>1442.49</v>
      </c>
      <c r="L74" s="101">
        <v>438.52</v>
      </c>
      <c r="M74" s="101">
        <v>667.31581187598533</v>
      </c>
      <c r="N74" s="101">
        <v>981.6282995270625</v>
      </c>
      <c r="O74" s="101">
        <v>17159.96969101419</v>
      </c>
      <c r="P74" s="101">
        <v>-3976.4638024172382</v>
      </c>
      <c r="Q74" s="187"/>
      <c r="R74" s="144"/>
    </row>
    <row r="75" spans="1:19" s="71" customFormat="1" ht="15" customHeight="1">
      <c r="A75" s="102">
        <v>6</v>
      </c>
      <c r="B75" s="113">
        <v>44105</v>
      </c>
      <c r="C75" s="106" t="s">
        <v>337</v>
      </c>
      <c r="D75" s="102">
        <v>5523001</v>
      </c>
      <c r="E75" s="106" t="s">
        <v>338</v>
      </c>
      <c r="F75" s="155"/>
      <c r="G75" s="101">
        <v>17821.28</v>
      </c>
      <c r="H75" s="101">
        <v>2673.19</v>
      </c>
      <c r="I75" s="94">
        <v>81357.065588005091</v>
      </c>
      <c r="J75" s="101">
        <v>29632.69</v>
      </c>
      <c r="K75" s="101">
        <v>3606.23</v>
      </c>
      <c r="L75" s="101">
        <v>1096.29</v>
      </c>
      <c r="M75" s="101">
        <v>1668.2743122355287</v>
      </c>
      <c r="N75" s="101">
        <v>2454.0483637884781</v>
      </c>
      <c r="O75" s="101">
        <v>42899.532911981085</v>
      </c>
      <c r="P75" s="101">
        <v>-63535.785588005092</v>
      </c>
      <c r="Q75" s="187"/>
      <c r="R75" s="144"/>
    </row>
    <row r="76" spans="1:19" s="71" customFormat="1" ht="15" customHeight="1">
      <c r="A76" s="102">
        <v>7</v>
      </c>
      <c r="B76" s="113">
        <v>44105</v>
      </c>
      <c r="C76" s="106" t="s">
        <v>339</v>
      </c>
      <c r="D76" s="102">
        <v>5136001</v>
      </c>
      <c r="E76" s="106" t="s">
        <v>340</v>
      </c>
      <c r="F76" s="155"/>
      <c r="G76" s="101">
        <v>550</v>
      </c>
      <c r="H76" s="101">
        <v>550</v>
      </c>
      <c r="I76" s="94">
        <v>9121.144587825318</v>
      </c>
      <c r="J76" s="101">
        <v>432.24</v>
      </c>
      <c r="K76" s="101">
        <v>605.79</v>
      </c>
      <c r="L76" s="101">
        <v>184.16</v>
      </c>
      <c r="M76" s="101">
        <v>280.2446408717538</v>
      </c>
      <c r="N76" s="101">
        <v>412.24269734767819</v>
      </c>
      <c r="O76" s="101">
        <v>7206.4672496058865</v>
      </c>
      <c r="P76" s="101">
        <v>-8571.144587825318</v>
      </c>
      <c r="Q76" s="198"/>
      <c r="R76" s="144"/>
    </row>
    <row r="77" spans="1:19" s="71" customFormat="1" ht="15" customHeight="1">
      <c r="A77" s="102">
        <v>8</v>
      </c>
      <c r="B77" s="113">
        <v>44105</v>
      </c>
      <c r="C77" s="106" t="s">
        <v>142</v>
      </c>
      <c r="D77" s="102">
        <v>4222002</v>
      </c>
      <c r="E77" s="106" t="s">
        <v>341</v>
      </c>
      <c r="F77" s="155"/>
      <c r="G77" s="101">
        <v>550</v>
      </c>
      <c r="H77" s="101">
        <v>550</v>
      </c>
      <c r="I77" s="94">
        <v>9121.144587825318</v>
      </c>
      <c r="J77" s="101">
        <v>432.24</v>
      </c>
      <c r="K77" s="101">
        <v>605.79</v>
      </c>
      <c r="L77" s="101">
        <v>184.16</v>
      </c>
      <c r="M77" s="101">
        <v>280.2446408717538</v>
      </c>
      <c r="N77" s="101">
        <v>412.24269734767819</v>
      </c>
      <c r="O77" s="101">
        <v>7206.4672496058865</v>
      </c>
      <c r="P77" s="101">
        <v>-8571.144587825318</v>
      </c>
      <c r="Q77" s="198"/>
      <c r="R77" s="144"/>
    </row>
    <row r="78" spans="1:19" s="71" customFormat="1" ht="15" customHeight="1">
      <c r="A78" s="102">
        <v>9</v>
      </c>
      <c r="B78" s="113">
        <v>44105</v>
      </c>
      <c r="C78" s="106" t="s">
        <v>342</v>
      </c>
      <c r="D78" s="102">
        <v>4235002</v>
      </c>
      <c r="E78" s="106" t="s">
        <v>343</v>
      </c>
      <c r="F78" s="155"/>
      <c r="G78" s="101">
        <v>550</v>
      </c>
      <c r="H78" s="101">
        <v>550</v>
      </c>
      <c r="I78" s="94">
        <v>9121.144587825318</v>
      </c>
      <c r="J78" s="101">
        <v>432.24</v>
      </c>
      <c r="K78" s="101">
        <v>605.79</v>
      </c>
      <c r="L78" s="101">
        <v>184.16</v>
      </c>
      <c r="M78" s="101">
        <v>280.2446408717538</v>
      </c>
      <c r="N78" s="101">
        <v>412.24269734767819</v>
      </c>
      <c r="O78" s="101">
        <v>7206.4672496058865</v>
      </c>
      <c r="P78" s="101">
        <v>-8571.144587825318</v>
      </c>
      <c r="Q78" s="200"/>
      <c r="R78" s="157"/>
    </row>
    <row r="79" spans="1:19" s="71" customFormat="1" ht="15" customHeight="1">
      <c r="A79" s="102">
        <v>10</v>
      </c>
      <c r="B79" s="113">
        <v>44105</v>
      </c>
      <c r="C79" s="106" t="s">
        <v>344</v>
      </c>
      <c r="D79" s="102">
        <v>5589001</v>
      </c>
      <c r="E79" s="106" t="s">
        <v>345</v>
      </c>
      <c r="F79" s="155"/>
      <c r="G79" s="101">
        <v>550</v>
      </c>
      <c r="H79" s="101">
        <v>550</v>
      </c>
      <c r="I79" s="94">
        <v>9121.144587825318</v>
      </c>
      <c r="J79" s="101">
        <v>432.24</v>
      </c>
      <c r="K79" s="101">
        <v>605.79</v>
      </c>
      <c r="L79" s="101">
        <v>184.16</v>
      </c>
      <c r="M79" s="101">
        <v>280.2446408717538</v>
      </c>
      <c r="N79" s="101">
        <v>412.24269734767819</v>
      </c>
      <c r="O79" s="101">
        <v>7206.4672496058865</v>
      </c>
      <c r="P79" s="101">
        <v>-8571.144587825318</v>
      </c>
      <c r="Q79" s="198"/>
      <c r="R79" s="144"/>
    </row>
    <row r="80" spans="1:19" s="71" customFormat="1" ht="15" customHeight="1">
      <c r="A80" s="102">
        <v>11</v>
      </c>
      <c r="B80" s="113">
        <v>44105</v>
      </c>
      <c r="C80" s="106" t="s">
        <v>346</v>
      </c>
      <c r="D80" s="102">
        <v>5324001</v>
      </c>
      <c r="E80" s="106" t="s">
        <v>347</v>
      </c>
      <c r="F80" s="155"/>
      <c r="G80" s="101">
        <v>550</v>
      </c>
      <c r="H80" s="101">
        <v>550</v>
      </c>
      <c r="I80" s="94">
        <v>9121.144587825318</v>
      </c>
      <c r="J80" s="101">
        <v>432.24</v>
      </c>
      <c r="K80" s="101">
        <v>605.79</v>
      </c>
      <c r="L80" s="101">
        <v>184.16</v>
      </c>
      <c r="M80" s="101">
        <v>280.2446408717538</v>
      </c>
      <c r="N80" s="101">
        <v>412.24269734767819</v>
      </c>
      <c r="O80" s="101">
        <v>7206.4672496058865</v>
      </c>
      <c r="P80" s="101">
        <v>-8571.144587825318</v>
      </c>
      <c r="Q80" s="198"/>
      <c r="R80" s="144"/>
    </row>
    <row r="81" spans="1:19" s="71" customFormat="1" ht="15" customHeight="1">
      <c r="A81" s="102">
        <v>12</v>
      </c>
      <c r="B81" s="113">
        <v>44105</v>
      </c>
      <c r="C81" s="106" t="s">
        <v>348</v>
      </c>
      <c r="D81" s="102">
        <v>2476003</v>
      </c>
      <c r="E81" s="106" t="s">
        <v>349</v>
      </c>
      <c r="F81" s="155"/>
      <c r="G81" s="101">
        <v>550</v>
      </c>
      <c r="H81" s="101">
        <v>550</v>
      </c>
      <c r="I81" s="94">
        <v>9121.144587825318</v>
      </c>
      <c r="J81" s="101">
        <v>432.24</v>
      </c>
      <c r="K81" s="101">
        <v>605.79</v>
      </c>
      <c r="L81" s="101">
        <v>184.16</v>
      </c>
      <c r="M81" s="101">
        <v>280.2446408717538</v>
      </c>
      <c r="N81" s="101">
        <v>412.24269734767819</v>
      </c>
      <c r="O81" s="101">
        <v>7206.4672496058865</v>
      </c>
      <c r="P81" s="101">
        <v>-8571.144587825318</v>
      </c>
      <c r="Q81" s="198"/>
      <c r="R81" s="144"/>
    </row>
    <row r="82" spans="1:19" s="71" customFormat="1" ht="15" customHeight="1">
      <c r="A82" s="102">
        <v>13</v>
      </c>
      <c r="B82" s="113">
        <v>44105</v>
      </c>
      <c r="C82" s="106" t="s">
        <v>329</v>
      </c>
      <c r="D82" s="102">
        <v>5662002</v>
      </c>
      <c r="E82" s="106" t="s">
        <v>350</v>
      </c>
      <c r="F82" s="155"/>
      <c r="G82" s="101">
        <v>37059.17</v>
      </c>
      <c r="H82" s="101">
        <v>37059.17</v>
      </c>
      <c r="I82" s="94">
        <v>13714.174343778524</v>
      </c>
      <c r="J82" s="101">
        <v>407.16</v>
      </c>
      <c r="K82" s="101">
        <v>927.77</v>
      </c>
      <c r="L82" s="101">
        <v>282.04000000000002</v>
      </c>
      <c r="M82" s="101">
        <v>429.19308487982977</v>
      </c>
      <c r="N82" s="101">
        <v>631.34736294493473</v>
      </c>
      <c r="O82" s="101">
        <v>11036.663895953759</v>
      </c>
      <c r="P82" s="101">
        <v>23344.995656221472</v>
      </c>
      <c r="Q82" s="187">
        <v>5.0000000000000001E-3</v>
      </c>
      <c r="R82" s="144" t="s">
        <v>137</v>
      </c>
      <c r="S82" s="9" t="s">
        <v>49</v>
      </c>
    </row>
    <row r="83" spans="1:19" s="71" customFormat="1" ht="15" customHeight="1">
      <c r="A83" s="102">
        <v>14</v>
      </c>
      <c r="B83" s="113">
        <v>44105</v>
      </c>
      <c r="C83" s="107" t="s">
        <v>329</v>
      </c>
      <c r="D83" s="102">
        <v>5662003</v>
      </c>
      <c r="E83" s="102" t="s">
        <v>351</v>
      </c>
      <c r="F83" s="153"/>
      <c r="G83" s="101">
        <v>37059.17</v>
      </c>
      <c r="H83" s="101">
        <v>37059.17</v>
      </c>
      <c r="I83" s="94">
        <v>13663.544343778523</v>
      </c>
      <c r="J83" s="101">
        <v>356.53</v>
      </c>
      <c r="K83" s="101">
        <v>927.77</v>
      </c>
      <c r="L83" s="101">
        <v>282.04000000000002</v>
      </c>
      <c r="M83" s="101">
        <v>429.19308487982977</v>
      </c>
      <c r="N83" s="101">
        <v>631.34736294493473</v>
      </c>
      <c r="O83" s="101">
        <v>11036.663895953759</v>
      </c>
      <c r="P83" s="101">
        <v>23395.625656221477</v>
      </c>
      <c r="Q83" s="187">
        <v>5.0000000000000001E-3</v>
      </c>
      <c r="R83" s="144" t="s">
        <v>137</v>
      </c>
      <c r="S83" s="9" t="s">
        <v>49</v>
      </c>
    </row>
    <row r="84" spans="1:19" s="71" customFormat="1" ht="15" customHeight="1">
      <c r="A84" s="102">
        <v>15</v>
      </c>
      <c r="B84" s="113">
        <v>44105</v>
      </c>
      <c r="C84" s="102" t="s">
        <v>352</v>
      </c>
      <c r="D84" s="102">
        <v>5483004</v>
      </c>
      <c r="E84" s="102" t="s">
        <v>353</v>
      </c>
      <c r="F84" s="153"/>
      <c r="G84" s="101">
        <v>17821.28</v>
      </c>
      <c r="H84" s="101">
        <v>17821.28</v>
      </c>
      <c r="I84" s="94">
        <v>9121.144587825318</v>
      </c>
      <c r="J84" s="101">
        <v>432.24</v>
      </c>
      <c r="K84" s="101">
        <v>605.79</v>
      </c>
      <c r="L84" s="101">
        <v>184.16</v>
      </c>
      <c r="M84" s="101">
        <v>280.2446408717538</v>
      </c>
      <c r="N84" s="101">
        <v>412.24269734767819</v>
      </c>
      <c r="O84" s="101">
        <v>7206.4672496058865</v>
      </c>
      <c r="P84" s="101">
        <v>8700.1354121746808</v>
      </c>
      <c r="Q84" s="187"/>
      <c r="R84" s="144"/>
      <c r="S84" s="71" t="s">
        <v>238</v>
      </c>
    </row>
    <row r="85" spans="1:19" s="71" customFormat="1" ht="15" customHeight="1">
      <c r="A85" s="102">
        <v>16</v>
      </c>
      <c r="B85" s="113">
        <v>44105</v>
      </c>
      <c r="C85" s="102" t="s">
        <v>283</v>
      </c>
      <c r="D85" s="102">
        <v>4744012</v>
      </c>
      <c r="E85" s="102" t="s">
        <v>354</v>
      </c>
      <c r="F85" s="153"/>
      <c r="G85" s="101">
        <v>17821.28</v>
      </c>
      <c r="H85" s="101">
        <v>17821.28</v>
      </c>
      <c r="I85" s="94">
        <v>9121.144587825318</v>
      </c>
      <c r="J85" s="101">
        <v>432.24</v>
      </c>
      <c r="K85" s="101">
        <v>605.79</v>
      </c>
      <c r="L85" s="101">
        <v>184.16</v>
      </c>
      <c r="M85" s="101">
        <v>280.2446408717538</v>
      </c>
      <c r="N85" s="101">
        <v>412.24269734767819</v>
      </c>
      <c r="O85" s="101">
        <v>7206.4672496058865</v>
      </c>
      <c r="P85" s="101">
        <v>8700.1354121746808</v>
      </c>
      <c r="Q85" s="103"/>
      <c r="R85" s="102"/>
      <c r="S85" s="71" t="s">
        <v>238</v>
      </c>
    </row>
    <row r="86" spans="1:19" s="71" customFormat="1" ht="15" customHeight="1">
      <c r="A86" s="114"/>
      <c r="B86" s="115"/>
      <c r="C86" s="116" t="s">
        <v>355</v>
      </c>
      <c r="D86" s="114"/>
      <c r="E86" s="116"/>
      <c r="F86" s="176"/>
      <c r="G86" s="117">
        <v>240663.74</v>
      </c>
      <c r="H86" s="117">
        <v>222518.62</v>
      </c>
      <c r="I86" s="117">
        <v>399357.42</v>
      </c>
      <c r="J86" s="117">
        <v>58170.689999999988</v>
      </c>
      <c r="K86" s="117">
        <v>23787.540000000008</v>
      </c>
      <c r="L86" s="117">
        <v>7231.3999999999987</v>
      </c>
      <c r="M86" s="117">
        <v>11004.35</v>
      </c>
      <c r="N86" s="117">
        <v>16187.509999999998</v>
      </c>
      <c r="O86" s="117">
        <v>282975.93</v>
      </c>
      <c r="P86" s="117">
        <v>-158693.68</v>
      </c>
      <c r="Q86" s="118"/>
      <c r="R86" s="114"/>
    </row>
    <row r="87" spans="1:19" s="71" customFormat="1" ht="15" customHeight="1">
      <c r="A87" s="102">
        <v>1</v>
      </c>
      <c r="B87" s="113">
        <v>44136</v>
      </c>
      <c r="C87" s="102" t="s">
        <v>356</v>
      </c>
      <c r="D87" s="102">
        <v>3540011</v>
      </c>
      <c r="E87" s="102" t="s">
        <v>357</v>
      </c>
      <c r="F87" s="153"/>
      <c r="G87" s="101">
        <v>17821.28</v>
      </c>
      <c r="H87" s="101">
        <v>17821.28</v>
      </c>
      <c r="I87" s="94">
        <v>12019.439999999999</v>
      </c>
      <c r="J87" s="101"/>
      <c r="K87" s="101"/>
      <c r="L87" s="101"/>
      <c r="M87" s="101">
        <v>667.68</v>
      </c>
      <c r="N87" s="101">
        <v>4587.32</v>
      </c>
      <c r="O87" s="101">
        <v>6764.44</v>
      </c>
      <c r="P87" s="101">
        <v>5801.84</v>
      </c>
      <c r="Q87" s="103"/>
      <c r="R87" s="102"/>
      <c r="S87" s="71" t="s">
        <v>238</v>
      </c>
    </row>
    <row r="88" spans="1:19" s="71" customFormat="1" ht="15" customHeight="1">
      <c r="A88" s="114"/>
      <c r="B88" s="115"/>
      <c r="C88" s="114" t="s">
        <v>358</v>
      </c>
      <c r="D88" s="114"/>
      <c r="E88" s="114"/>
      <c r="F88" s="114"/>
      <c r="G88" s="117">
        <v>17821.28</v>
      </c>
      <c r="H88" s="117">
        <v>17821.28</v>
      </c>
      <c r="I88" s="117">
        <v>12019.439999999999</v>
      </c>
      <c r="J88" s="117">
        <v>0</v>
      </c>
      <c r="K88" s="117">
        <v>0</v>
      </c>
      <c r="L88" s="117">
        <v>0</v>
      </c>
      <c r="M88" s="117">
        <v>667.68</v>
      </c>
      <c r="N88" s="117">
        <v>4587.32</v>
      </c>
      <c r="O88" s="117">
        <v>6764.44</v>
      </c>
      <c r="P88" s="117">
        <v>5801.84</v>
      </c>
      <c r="Q88" s="124"/>
      <c r="R88" s="116"/>
    </row>
    <row r="89" spans="1:19" s="69" customFormat="1" ht="15" customHeight="1">
      <c r="A89" s="102">
        <v>1</v>
      </c>
      <c r="B89" s="113">
        <v>44166</v>
      </c>
      <c r="C89" s="109" t="s">
        <v>359</v>
      </c>
      <c r="D89" s="109">
        <v>5690001</v>
      </c>
      <c r="E89" s="109" t="s">
        <v>360</v>
      </c>
      <c r="F89" s="109"/>
      <c r="G89" s="110">
        <v>102904.36</v>
      </c>
      <c r="H89" s="110">
        <v>46306.96</v>
      </c>
      <c r="I89" s="94">
        <v>8929.8651426628348</v>
      </c>
      <c r="J89" s="110"/>
      <c r="K89" s="101">
        <v>1243.908926156668</v>
      </c>
      <c r="L89" s="110">
        <v>378.31366860863602</v>
      </c>
      <c r="M89" s="101">
        <v>204.87514095715434</v>
      </c>
      <c r="N89" s="101">
        <v>764.92406019644727</v>
      </c>
      <c r="O89" s="101">
        <v>6337.843346743929</v>
      </c>
      <c r="P89" s="101">
        <v>93974.494857337166</v>
      </c>
      <c r="Q89" s="111"/>
      <c r="R89" s="112"/>
    </row>
    <row r="90" spans="1:19" ht="15" customHeight="1">
      <c r="A90" s="102">
        <v>2</v>
      </c>
      <c r="B90" s="113">
        <v>44166</v>
      </c>
      <c r="C90" s="108" t="s">
        <v>159</v>
      </c>
      <c r="D90" s="108">
        <v>846134</v>
      </c>
      <c r="E90" s="108" t="s">
        <v>361</v>
      </c>
      <c r="F90" s="108"/>
      <c r="G90" s="100">
        <v>550</v>
      </c>
      <c r="H90" s="100">
        <v>550</v>
      </c>
      <c r="I90" s="94">
        <v>2342.6335994069427</v>
      </c>
      <c r="J90" s="100"/>
      <c r="K90" s="101">
        <v>326.32327571162801</v>
      </c>
      <c r="L90" s="100">
        <v>99.245654557916382</v>
      </c>
      <c r="M90" s="101">
        <v>53.746319930016959</v>
      </c>
      <c r="N90" s="101">
        <v>200.6678461301635</v>
      </c>
      <c r="O90" s="101">
        <v>1662.650503077218</v>
      </c>
      <c r="P90" s="101">
        <v>-1792.6335994069427</v>
      </c>
      <c r="Q90" s="154">
        <v>0.15</v>
      </c>
      <c r="R90" s="102" t="s">
        <v>137</v>
      </c>
      <c r="S90" s="9" t="s">
        <v>49</v>
      </c>
    </row>
    <row r="91" spans="1:19" ht="15" customHeight="1">
      <c r="A91" s="102">
        <v>3</v>
      </c>
      <c r="B91" s="113">
        <v>44166</v>
      </c>
      <c r="C91" s="108" t="s">
        <v>159</v>
      </c>
      <c r="D91" s="108">
        <v>846116</v>
      </c>
      <c r="E91" s="108" t="s">
        <v>362</v>
      </c>
      <c r="F91" s="108"/>
      <c r="G91" s="100">
        <v>17294.900000000001</v>
      </c>
      <c r="H91" s="100">
        <v>17294.900000000001</v>
      </c>
      <c r="I91" s="94">
        <v>6257.9680921229383</v>
      </c>
      <c r="J91" s="100">
        <v>2429.06</v>
      </c>
      <c r="K91" s="101">
        <v>533.357769365482</v>
      </c>
      <c r="L91" s="100">
        <v>162.21166209732695</v>
      </c>
      <c r="M91" s="101">
        <v>87.845457076158922</v>
      </c>
      <c r="N91" s="101">
        <v>327.98075638937945</v>
      </c>
      <c r="O91" s="101">
        <v>2717.512447194591</v>
      </c>
      <c r="P91" s="101">
        <v>11036.931907877064</v>
      </c>
      <c r="Q91" s="103">
        <v>7.0000000000000007E-2</v>
      </c>
      <c r="R91" s="102" t="s">
        <v>137</v>
      </c>
      <c r="S91" s="31" t="s">
        <v>521</v>
      </c>
    </row>
    <row r="92" spans="1:19" ht="15" customHeight="1">
      <c r="A92" s="102">
        <v>4</v>
      </c>
      <c r="B92" s="113">
        <v>44166</v>
      </c>
      <c r="C92" s="108" t="s">
        <v>363</v>
      </c>
      <c r="D92" s="108">
        <v>5065002</v>
      </c>
      <c r="E92" s="108" t="s">
        <v>364</v>
      </c>
      <c r="F92" s="108"/>
      <c r="G92" s="100">
        <v>550</v>
      </c>
      <c r="H92" s="100">
        <v>550</v>
      </c>
      <c r="I92" s="94">
        <v>7092.1531658072863</v>
      </c>
      <c r="J92" s="100"/>
      <c r="K92" s="101">
        <v>987.92002876622246</v>
      </c>
      <c r="L92" s="100">
        <v>300.45901473612105</v>
      </c>
      <c r="M92" s="101">
        <v>162.71308203666982</v>
      </c>
      <c r="N92" s="101">
        <v>607.50733728401019</v>
      </c>
      <c r="O92" s="101">
        <v>5033.5537029842626</v>
      </c>
      <c r="P92" s="101">
        <v>-6542.1531658072863</v>
      </c>
      <c r="Q92" s="154">
        <v>0.115</v>
      </c>
      <c r="R92" s="102" t="s">
        <v>137</v>
      </c>
      <c r="S92" s="9" t="s">
        <v>49</v>
      </c>
    </row>
    <row r="93" spans="1:19" ht="15" customHeight="1">
      <c r="A93" s="114"/>
      <c r="B93" s="115"/>
      <c r="C93" s="125" t="s">
        <v>365</v>
      </c>
      <c r="D93" s="125"/>
      <c r="E93" s="125"/>
      <c r="F93" s="125"/>
      <c r="G93" s="126">
        <v>121299.26000000001</v>
      </c>
      <c r="H93" s="126">
        <v>64701.86</v>
      </c>
      <c r="I93" s="117">
        <v>24622.620000000003</v>
      </c>
      <c r="J93" s="126">
        <v>2429.06</v>
      </c>
      <c r="K93" s="126">
        <v>3091.51</v>
      </c>
      <c r="L93" s="126">
        <v>940.23000000000036</v>
      </c>
      <c r="M93" s="114">
        <v>509.18</v>
      </c>
      <c r="N93" s="114">
        <v>1901.0800000000002</v>
      </c>
      <c r="O93" s="114">
        <v>15751.56</v>
      </c>
      <c r="P93" s="117">
        <v>96676.640000000014</v>
      </c>
      <c r="Q93" s="118"/>
      <c r="R93" s="114"/>
    </row>
    <row r="94" spans="1:19" ht="15" customHeight="1">
      <c r="A94" s="119"/>
      <c r="B94" s="120"/>
      <c r="C94" s="127" t="s">
        <v>366</v>
      </c>
      <c r="D94" s="127"/>
      <c r="E94" s="127"/>
      <c r="F94" s="127"/>
      <c r="G94" s="128">
        <v>12418756.149999999</v>
      </c>
      <c r="H94" s="128">
        <v>7572713.0100000016</v>
      </c>
      <c r="I94" s="122">
        <v>1776497.8089999999</v>
      </c>
      <c r="J94" s="128">
        <v>294041.54000000004</v>
      </c>
      <c r="K94" s="128">
        <v>186584.06900000005</v>
      </c>
      <c r="L94" s="128">
        <v>56721.960000000006</v>
      </c>
      <c r="M94" s="128">
        <v>35951.78</v>
      </c>
      <c r="N94" s="128">
        <v>180349.8</v>
      </c>
      <c r="O94" s="128">
        <v>1022848.6599999999</v>
      </c>
      <c r="P94" s="122">
        <v>10642258.340999998</v>
      </c>
      <c r="Q94" s="123"/>
      <c r="R94" s="119"/>
    </row>
    <row r="95" spans="1:19" ht="15" customHeight="1">
      <c r="A95" s="97"/>
      <c r="B95" s="97"/>
      <c r="C95" s="97"/>
      <c r="D95" s="97"/>
      <c r="E95" s="242" t="s">
        <v>546</v>
      </c>
      <c r="F95" s="210"/>
      <c r="G95" s="105">
        <f>SUM(G7:G12,G14:G17,G19,G21:G27,G31:G37,G39:G42,G45:G51,G53:G58,G60:G66,G70,G72:G81,G84:G85,G87,G90:G92)</f>
        <v>505676.74000000011</v>
      </c>
      <c r="H95" s="244" t="s">
        <v>547</v>
      </c>
      <c r="I95" s="105">
        <f>SUM(I7:I12,I14:I17,I19,I21:I27,I31:I37,I39:I42,I45:I51,I53:I58,I60:I66,I70,I72:I81,I84:I85,I87,I90:I92)</f>
        <v>1518833.6905729317</v>
      </c>
      <c r="J95" s="104"/>
      <c r="K95" s="104"/>
      <c r="L95" s="104"/>
      <c r="M95" s="104"/>
      <c r="N95" s="97"/>
      <c r="O95" s="246" t="s">
        <v>548</v>
      </c>
      <c r="P95" s="105">
        <f>P7+P8+P9+P10+P11+P12+P14+P15+P19+P24+P25+P26+P31+P32+P35+P37+P39+P40+P41+P42+P46+P47+P48+P49+P50+P51+P60+P61+P63+P70+P72+P74+P75+P76+P77+P78+P79+P80+P81+P90+P92+P54+P55+P56+P57+P58</f>
        <v>-1123942.0551287166</v>
      </c>
      <c r="Q95" s="96">
        <f>P95-P3</f>
        <v>0</v>
      </c>
      <c r="R95" s="97"/>
    </row>
    <row r="96" spans="1:19">
      <c r="E96" s="243"/>
      <c r="F96" s="210"/>
      <c r="G96" s="178">
        <f>G95+'08_2020'!E118</f>
        <v>1739232.580000001</v>
      </c>
      <c r="H96" s="245"/>
      <c r="I96" s="178">
        <f>I95+'08_2020'!G118</f>
        <v>12102753.229229426</v>
      </c>
      <c r="O96" s="247"/>
      <c r="P96" s="178">
        <f>P95+'08_2020'!L118</f>
        <v>-10536450.371745199</v>
      </c>
    </row>
    <row r="97" spans="7:17" s="129" customFormat="1">
      <c r="G97" s="178"/>
      <c r="I97" s="178"/>
      <c r="P97" s="178"/>
      <c r="Q97" s="137"/>
    </row>
    <row r="98" spans="7:17" s="129" customFormat="1">
      <c r="G98" s="178"/>
      <c r="I98" s="178"/>
      <c r="P98" s="178"/>
      <c r="Q98" s="137"/>
    </row>
    <row r="99" spans="7:17">
      <c r="I99" s="178">
        <f>SUM(I10:I34,I40:I48,I51:I59,I76:I81)</f>
        <v>3386970.3089474128</v>
      </c>
      <c r="Q99" s="139">
        <f>M102+'08_2020'!K123</f>
        <v>1.492</v>
      </c>
    </row>
    <row r="101" spans="7:17">
      <c r="I101" t="s">
        <v>544</v>
      </c>
      <c r="L101" t="s">
        <v>545</v>
      </c>
      <c r="M101" t="s">
        <v>553</v>
      </c>
      <c r="N101" t="s">
        <v>554</v>
      </c>
      <c r="O101" t="s">
        <v>555</v>
      </c>
    </row>
    <row r="102" spans="7:17">
      <c r="I102" s="189" t="str">
        <f>S16</f>
        <v>2.3.1.3.1.</v>
      </c>
      <c r="J102" s="139">
        <f>Q16+Q33+Q34+Q65+Q91</f>
        <v>0.38300000000000001</v>
      </c>
      <c r="K102" s="178">
        <f>I16+I33+I34+I65+I91</f>
        <v>53182.20182729308</v>
      </c>
      <c r="L102" s="178" t="str">
        <f>S35</f>
        <v>3.3.1.3.1</v>
      </c>
      <c r="M102" s="137">
        <f>Q35+Q39+Q49+Q60+Q63+Q70+Q90+Q92</f>
        <v>0.51</v>
      </c>
      <c r="N102" s="137">
        <f>I35+I39+I49+I60+I63+I70+I90+I92</f>
        <v>200894.25289548325</v>
      </c>
      <c r="O102" s="137">
        <f>P35+P39+P49+P60+P63+P70+P90+P92</f>
        <v>-196494.25289548325</v>
      </c>
    </row>
    <row r="103" spans="7:17">
      <c r="I103" s="189" t="str">
        <f>S64</f>
        <v>2.3.1.3.2</v>
      </c>
      <c r="J103" s="139">
        <f>Q64</f>
        <v>0.01</v>
      </c>
      <c r="K103" s="178">
        <f>I64</f>
        <v>8121.2218014564196</v>
      </c>
      <c r="L103" s="178"/>
      <c r="M103" s="178"/>
      <c r="N103" s="178"/>
    </row>
    <row r="104" spans="7:17">
      <c r="I104" s="189" t="str">
        <f>S53</f>
        <v>3.1.1.1.1.</v>
      </c>
      <c r="J104" s="139">
        <f>Q53+Q61+Q22</f>
        <v>5.2999999999999999E-2</v>
      </c>
      <c r="K104" s="178">
        <f>I53+I61</f>
        <v>59837.297436122048</v>
      </c>
      <c r="L104" s="178"/>
      <c r="M104" s="178"/>
      <c r="N104" s="178"/>
    </row>
    <row r="105" spans="7:17">
      <c r="I105" t="str">
        <f>S21</f>
        <v>3.1.1.1.2</v>
      </c>
      <c r="J105" s="139">
        <f>Q21+Q50+Q54+Q62+Q73</f>
        <v>0.04</v>
      </c>
      <c r="K105" s="178">
        <f>I21+I50+I54</f>
        <v>182164.56430562021</v>
      </c>
      <c r="L105" s="178"/>
      <c r="M105" s="178"/>
      <c r="N105" s="178"/>
    </row>
    <row r="106" spans="7:17">
      <c r="I106" t="str">
        <f>S72</f>
        <v>3.1.1.1.3</v>
      </c>
      <c r="J106" s="139">
        <f>Q72</f>
        <v>1.2E-2</v>
      </c>
      <c r="K106" s="178">
        <f>I72</f>
        <v>114603.15653730952</v>
      </c>
      <c r="L106" s="178"/>
      <c r="M106" s="178"/>
      <c r="N106" s="178"/>
    </row>
    <row r="107" spans="7:17">
      <c r="J107" s="139"/>
      <c r="K107" s="178"/>
      <c r="L107" s="178"/>
      <c r="M107" s="178"/>
      <c r="N107" s="178"/>
    </row>
    <row r="108" spans="7:17">
      <c r="J108" s="139"/>
      <c r="K108" s="178"/>
      <c r="L108" s="178"/>
      <c r="M108" s="178"/>
      <c r="N108" s="178"/>
    </row>
  </sheetData>
  <autoFilter ref="A1:S95"/>
  <mergeCells count="23">
    <mergeCell ref="B4:B5"/>
    <mergeCell ref="A4:A5"/>
    <mergeCell ref="P4:P5"/>
    <mergeCell ref="Q4:R4"/>
    <mergeCell ref="Q3:R3"/>
    <mergeCell ref="I4:M4"/>
    <mergeCell ref="C4:C5"/>
    <mergeCell ref="D4:D5"/>
    <mergeCell ref="E4:E5"/>
    <mergeCell ref="G4:G5"/>
    <mergeCell ref="H4:H5"/>
    <mergeCell ref="C21:C22"/>
    <mergeCell ref="G21:G22"/>
    <mergeCell ref="H21:H22"/>
    <mergeCell ref="G53:G54"/>
    <mergeCell ref="H53:H54"/>
    <mergeCell ref="E95:E96"/>
    <mergeCell ref="H95:H96"/>
    <mergeCell ref="O95:O96"/>
    <mergeCell ref="G61:G62"/>
    <mergeCell ref="H61:H62"/>
    <mergeCell ref="G72:G73"/>
    <mergeCell ref="H72:H73"/>
  </mergeCells>
  <pageMargins left="0.25" right="0.25" top="0.75" bottom="0.75" header="0.3" footer="0.3"/>
  <pageSetup paperSize="9" scale="47" fitToHeight="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V157"/>
  <sheetViews>
    <sheetView view="pageBreakPreview" zoomScale="60" zoomScaleNormal="85" workbookViewId="0">
      <selection activeCell="H18" sqref="H18"/>
    </sheetView>
  </sheetViews>
  <sheetFormatPr defaultRowHeight="15"/>
  <cols>
    <col min="1" max="1" width="47.85546875" style="65" customWidth="1"/>
    <col min="2" max="2" width="10.5703125" customWidth="1"/>
    <col min="3" max="3" width="32.5703125" style="65" customWidth="1"/>
    <col min="4" max="4" width="20" customWidth="1"/>
    <col min="5" max="7" width="12.5703125" customWidth="1"/>
    <col min="8" max="8" width="12.5703125" style="66" customWidth="1"/>
    <col min="9" max="9" width="16.42578125" style="66" customWidth="1"/>
    <col min="10" max="11" width="12.5703125" style="66" customWidth="1"/>
    <col min="12" max="12" width="15" customWidth="1"/>
    <col min="13" max="13" width="14.5703125" style="68" customWidth="1"/>
    <col min="14" max="14" width="28.28515625" customWidth="1"/>
    <col min="15" max="15" width="40.28515625" customWidth="1"/>
    <col min="16" max="16" width="15.7109375" customWidth="1"/>
    <col min="257" max="257" width="47.85546875" customWidth="1"/>
    <col min="258" max="258" width="10.5703125" customWidth="1"/>
    <col min="259" max="259" width="32.5703125" customWidth="1"/>
    <col min="260" max="260" width="0" hidden="1" customWidth="1"/>
    <col min="261" max="262" width="12.140625" customWidth="1"/>
    <col min="263" max="263" width="12.7109375" customWidth="1"/>
    <col min="264" max="264" width="14.28515625" customWidth="1"/>
    <col min="265" max="265" width="14.85546875" customWidth="1"/>
    <col min="266" max="266" width="12.140625" customWidth="1"/>
    <col min="267" max="267" width="14.42578125" customWidth="1"/>
    <col min="268" max="268" width="17.5703125" customWidth="1"/>
    <col min="269" max="269" width="14.5703125" customWidth="1"/>
    <col min="270" max="270" width="28.28515625" customWidth="1"/>
    <col min="271" max="271" width="48.28515625" customWidth="1"/>
    <col min="513" max="513" width="47.85546875" customWidth="1"/>
    <col min="514" max="514" width="10.5703125" customWidth="1"/>
    <col min="515" max="515" width="32.5703125" customWidth="1"/>
    <col min="516" max="516" width="0" hidden="1" customWidth="1"/>
    <col min="517" max="518" width="12.140625" customWidth="1"/>
    <col min="519" max="519" width="12.7109375" customWidth="1"/>
    <col min="520" max="520" width="14.28515625" customWidth="1"/>
    <col min="521" max="521" width="14.85546875" customWidth="1"/>
    <col min="522" max="522" width="12.140625" customWidth="1"/>
    <col min="523" max="523" width="14.42578125" customWidth="1"/>
    <col min="524" max="524" width="17.5703125" customWidth="1"/>
    <col min="525" max="525" width="14.5703125" customWidth="1"/>
    <col min="526" max="526" width="28.28515625" customWidth="1"/>
    <col min="527" max="527" width="48.28515625" customWidth="1"/>
    <col min="769" max="769" width="47.85546875" customWidth="1"/>
    <col min="770" max="770" width="10.5703125" customWidth="1"/>
    <col min="771" max="771" width="32.5703125" customWidth="1"/>
    <col min="772" max="772" width="0" hidden="1" customWidth="1"/>
    <col min="773" max="774" width="12.140625" customWidth="1"/>
    <col min="775" max="775" width="12.7109375" customWidth="1"/>
    <col min="776" max="776" width="14.28515625" customWidth="1"/>
    <col min="777" max="777" width="14.85546875" customWidth="1"/>
    <col min="778" max="778" width="12.140625" customWidth="1"/>
    <col min="779" max="779" width="14.42578125" customWidth="1"/>
    <col min="780" max="780" width="17.5703125" customWidth="1"/>
    <col min="781" max="781" width="14.5703125" customWidth="1"/>
    <col min="782" max="782" width="28.28515625" customWidth="1"/>
    <col min="783" max="783" width="48.28515625" customWidth="1"/>
    <col min="1025" max="1025" width="47.85546875" customWidth="1"/>
    <col min="1026" max="1026" width="10.5703125" customWidth="1"/>
    <col min="1027" max="1027" width="32.5703125" customWidth="1"/>
    <col min="1028" max="1028" width="0" hidden="1" customWidth="1"/>
    <col min="1029" max="1030" width="12.140625" customWidth="1"/>
    <col min="1031" max="1031" width="12.7109375" customWidth="1"/>
    <col min="1032" max="1032" width="14.28515625" customWidth="1"/>
    <col min="1033" max="1033" width="14.85546875" customWidth="1"/>
    <col min="1034" max="1034" width="12.140625" customWidth="1"/>
    <col min="1035" max="1035" width="14.42578125" customWidth="1"/>
    <col min="1036" max="1036" width="17.5703125" customWidth="1"/>
    <col min="1037" max="1037" width="14.5703125" customWidth="1"/>
    <col min="1038" max="1038" width="28.28515625" customWidth="1"/>
    <col min="1039" max="1039" width="48.28515625" customWidth="1"/>
    <col min="1281" max="1281" width="47.85546875" customWidth="1"/>
    <col min="1282" max="1282" width="10.5703125" customWidth="1"/>
    <col min="1283" max="1283" width="32.5703125" customWidth="1"/>
    <col min="1284" max="1284" width="0" hidden="1" customWidth="1"/>
    <col min="1285" max="1286" width="12.140625" customWidth="1"/>
    <col min="1287" max="1287" width="12.7109375" customWidth="1"/>
    <col min="1288" max="1288" width="14.28515625" customWidth="1"/>
    <col min="1289" max="1289" width="14.85546875" customWidth="1"/>
    <col min="1290" max="1290" width="12.140625" customWidth="1"/>
    <col min="1291" max="1291" width="14.42578125" customWidth="1"/>
    <col min="1292" max="1292" width="17.5703125" customWidth="1"/>
    <col min="1293" max="1293" width="14.5703125" customWidth="1"/>
    <col min="1294" max="1294" width="28.28515625" customWidth="1"/>
    <col min="1295" max="1295" width="48.28515625" customWidth="1"/>
    <col min="1537" max="1537" width="47.85546875" customWidth="1"/>
    <col min="1538" max="1538" width="10.5703125" customWidth="1"/>
    <col min="1539" max="1539" width="32.5703125" customWidth="1"/>
    <col min="1540" max="1540" width="0" hidden="1" customWidth="1"/>
    <col min="1541" max="1542" width="12.140625" customWidth="1"/>
    <col min="1543" max="1543" width="12.7109375" customWidth="1"/>
    <col min="1544" max="1544" width="14.28515625" customWidth="1"/>
    <col min="1545" max="1545" width="14.85546875" customWidth="1"/>
    <col min="1546" max="1546" width="12.140625" customWidth="1"/>
    <col min="1547" max="1547" width="14.42578125" customWidth="1"/>
    <col min="1548" max="1548" width="17.5703125" customWidth="1"/>
    <col min="1549" max="1549" width="14.5703125" customWidth="1"/>
    <col min="1550" max="1550" width="28.28515625" customWidth="1"/>
    <col min="1551" max="1551" width="48.28515625" customWidth="1"/>
    <col min="1793" max="1793" width="47.85546875" customWidth="1"/>
    <col min="1794" max="1794" width="10.5703125" customWidth="1"/>
    <col min="1795" max="1795" width="32.5703125" customWidth="1"/>
    <col min="1796" max="1796" width="0" hidden="1" customWidth="1"/>
    <col min="1797" max="1798" width="12.140625" customWidth="1"/>
    <col min="1799" max="1799" width="12.7109375" customWidth="1"/>
    <col min="1800" max="1800" width="14.28515625" customWidth="1"/>
    <col min="1801" max="1801" width="14.85546875" customWidth="1"/>
    <col min="1802" max="1802" width="12.140625" customWidth="1"/>
    <col min="1803" max="1803" width="14.42578125" customWidth="1"/>
    <col min="1804" max="1804" width="17.5703125" customWidth="1"/>
    <col min="1805" max="1805" width="14.5703125" customWidth="1"/>
    <col min="1806" max="1806" width="28.28515625" customWidth="1"/>
    <col min="1807" max="1807" width="48.28515625" customWidth="1"/>
    <col min="2049" max="2049" width="47.85546875" customWidth="1"/>
    <col min="2050" max="2050" width="10.5703125" customWidth="1"/>
    <col min="2051" max="2051" width="32.5703125" customWidth="1"/>
    <col min="2052" max="2052" width="0" hidden="1" customWidth="1"/>
    <col min="2053" max="2054" width="12.140625" customWidth="1"/>
    <col min="2055" max="2055" width="12.7109375" customWidth="1"/>
    <col min="2056" max="2056" width="14.28515625" customWidth="1"/>
    <col min="2057" max="2057" width="14.85546875" customWidth="1"/>
    <col min="2058" max="2058" width="12.140625" customWidth="1"/>
    <col min="2059" max="2059" width="14.42578125" customWidth="1"/>
    <col min="2060" max="2060" width="17.5703125" customWidth="1"/>
    <col min="2061" max="2061" width="14.5703125" customWidth="1"/>
    <col min="2062" max="2062" width="28.28515625" customWidth="1"/>
    <col min="2063" max="2063" width="48.28515625" customWidth="1"/>
    <col min="2305" max="2305" width="47.85546875" customWidth="1"/>
    <col min="2306" max="2306" width="10.5703125" customWidth="1"/>
    <col min="2307" max="2307" width="32.5703125" customWidth="1"/>
    <col min="2308" max="2308" width="0" hidden="1" customWidth="1"/>
    <col min="2309" max="2310" width="12.140625" customWidth="1"/>
    <col min="2311" max="2311" width="12.7109375" customWidth="1"/>
    <col min="2312" max="2312" width="14.28515625" customWidth="1"/>
    <col min="2313" max="2313" width="14.85546875" customWidth="1"/>
    <col min="2314" max="2314" width="12.140625" customWidth="1"/>
    <col min="2315" max="2315" width="14.42578125" customWidth="1"/>
    <col min="2316" max="2316" width="17.5703125" customWidth="1"/>
    <col min="2317" max="2317" width="14.5703125" customWidth="1"/>
    <col min="2318" max="2318" width="28.28515625" customWidth="1"/>
    <col min="2319" max="2319" width="48.28515625" customWidth="1"/>
    <col min="2561" max="2561" width="47.85546875" customWidth="1"/>
    <col min="2562" max="2562" width="10.5703125" customWidth="1"/>
    <col min="2563" max="2563" width="32.5703125" customWidth="1"/>
    <col min="2564" max="2564" width="0" hidden="1" customWidth="1"/>
    <col min="2565" max="2566" width="12.140625" customWidth="1"/>
    <col min="2567" max="2567" width="12.7109375" customWidth="1"/>
    <col min="2568" max="2568" width="14.28515625" customWidth="1"/>
    <col min="2569" max="2569" width="14.85546875" customWidth="1"/>
    <col min="2570" max="2570" width="12.140625" customWidth="1"/>
    <col min="2571" max="2571" width="14.42578125" customWidth="1"/>
    <col min="2572" max="2572" width="17.5703125" customWidth="1"/>
    <col min="2573" max="2573" width="14.5703125" customWidth="1"/>
    <col min="2574" max="2574" width="28.28515625" customWidth="1"/>
    <col min="2575" max="2575" width="48.28515625" customWidth="1"/>
    <col min="2817" max="2817" width="47.85546875" customWidth="1"/>
    <col min="2818" max="2818" width="10.5703125" customWidth="1"/>
    <col min="2819" max="2819" width="32.5703125" customWidth="1"/>
    <col min="2820" max="2820" width="0" hidden="1" customWidth="1"/>
    <col min="2821" max="2822" width="12.140625" customWidth="1"/>
    <col min="2823" max="2823" width="12.7109375" customWidth="1"/>
    <col min="2824" max="2824" width="14.28515625" customWidth="1"/>
    <col min="2825" max="2825" width="14.85546875" customWidth="1"/>
    <col min="2826" max="2826" width="12.140625" customWidth="1"/>
    <col min="2827" max="2827" width="14.42578125" customWidth="1"/>
    <col min="2828" max="2828" width="17.5703125" customWidth="1"/>
    <col min="2829" max="2829" width="14.5703125" customWidth="1"/>
    <col min="2830" max="2830" width="28.28515625" customWidth="1"/>
    <col min="2831" max="2831" width="48.28515625" customWidth="1"/>
    <col min="3073" max="3073" width="47.85546875" customWidth="1"/>
    <col min="3074" max="3074" width="10.5703125" customWidth="1"/>
    <col min="3075" max="3075" width="32.5703125" customWidth="1"/>
    <col min="3076" max="3076" width="0" hidden="1" customWidth="1"/>
    <col min="3077" max="3078" width="12.140625" customWidth="1"/>
    <col min="3079" max="3079" width="12.7109375" customWidth="1"/>
    <col min="3080" max="3080" width="14.28515625" customWidth="1"/>
    <col min="3081" max="3081" width="14.85546875" customWidth="1"/>
    <col min="3082" max="3082" width="12.140625" customWidth="1"/>
    <col min="3083" max="3083" width="14.42578125" customWidth="1"/>
    <col min="3084" max="3084" width="17.5703125" customWidth="1"/>
    <col min="3085" max="3085" width="14.5703125" customWidth="1"/>
    <col min="3086" max="3086" width="28.28515625" customWidth="1"/>
    <col min="3087" max="3087" width="48.28515625" customWidth="1"/>
    <col min="3329" max="3329" width="47.85546875" customWidth="1"/>
    <col min="3330" max="3330" width="10.5703125" customWidth="1"/>
    <col min="3331" max="3331" width="32.5703125" customWidth="1"/>
    <col min="3332" max="3332" width="0" hidden="1" customWidth="1"/>
    <col min="3333" max="3334" width="12.140625" customWidth="1"/>
    <col min="3335" max="3335" width="12.7109375" customWidth="1"/>
    <col min="3336" max="3336" width="14.28515625" customWidth="1"/>
    <col min="3337" max="3337" width="14.85546875" customWidth="1"/>
    <col min="3338" max="3338" width="12.140625" customWidth="1"/>
    <col min="3339" max="3339" width="14.42578125" customWidth="1"/>
    <col min="3340" max="3340" width="17.5703125" customWidth="1"/>
    <col min="3341" max="3341" width="14.5703125" customWidth="1"/>
    <col min="3342" max="3342" width="28.28515625" customWidth="1"/>
    <col min="3343" max="3343" width="48.28515625" customWidth="1"/>
    <col min="3585" max="3585" width="47.85546875" customWidth="1"/>
    <col min="3586" max="3586" width="10.5703125" customWidth="1"/>
    <col min="3587" max="3587" width="32.5703125" customWidth="1"/>
    <col min="3588" max="3588" width="0" hidden="1" customWidth="1"/>
    <col min="3589" max="3590" width="12.140625" customWidth="1"/>
    <col min="3591" max="3591" width="12.7109375" customWidth="1"/>
    <col min="3592" max="3592" width="14.28515625" customWidth="1"/>
    <col min="3593" max="3593" width="14.85546875" customWidth="1"/>
    <col min="3594" max="3594" width="12.140625" customWidth="1"/>
    <col min="3595" max="3595" width="14.42578125" customWidth="1"/>
    <col min="3596" max="3596" width="17.5703125" customWidth="1"/>
    <col min="3597" max="3597" width="14.5703125" customWidth="1"/>
    <col min="3598" max="3598" width="28.28515625" customWidth="1"/>
    <col min="3599" max="3599" width="48.28515625" customWidth="1"/>
    <col min="3841" max="3841" width="47.85546875" customWidth="1"/>
    <col min="3842" max="3842" width="10.5703125" customWidth="1"/>
    <col min="3843" max="3843" width="32.5703125" customWidth="1"/>
    <col min="3844" max="3844" width="0" hidden="1" customWidth="1"/>
    <col min="3845" max="3846" width="12.140625" customWidth="1"/>
    <col min="3847" max="3847" width="12.7109375" customWidth="1"/>
    <col min="3848" max="3848" width="14.28515625" customWidth="1"/>
    <col min="3849" max="3849" width="14.85546875" customWidth="1"/>
    <col min="3850" max="3850" width="12.140625" customWidth="1"/>
    <col min="3851" max="3851" width="14.42578125" customWidth="1"/>
    <col min="3852" max="3852" width="17.5703125" customWidth="1"/>
    <col min="3853" max="3853" width="14.5703125" customWidth="1"/>
    <col min="3854" max="3854" width="28.28515625" customWidth="1"/>
    <col min="3855" max="3855" width="48.28515625" customWidth="1"/>
    <col min="4097" max="4097" width="47.85546875" customWidth="1"/>
    <col min="4098" max="4098" width="10.5703125" customWidth="1"/>
    <col min="4099" max="4099" width="32.5703125" customWidth="1"/>
    <col min="4100" max="4100" width="0" hidden="1" customWidth="1"/>
    <col min="4101" max="4102" width="12.140625" customWidth="1"/>
    <col min="4103" max="4103" width="12.7109375" customWidth="1"/>
    <col min="4104" max="4104" width="14.28515625" customWidth="1"/>
    <col min="4105" max="4105" width="14.85546875" customWidth="1"/>
    <col min="4106" max="4106" width="12.140625" customWidth="1"/>
    <col min="4107" max="4107" width="14.42578125" customWidth="1"/>
    <col min="4108" max="4108" width="17.5703125" customWidth="1"/>
    <col min="4109" max="4109" width="14.5703125" customWidth="1"/>
    <col min="4110" max="4110" width="28.28515625" customWidth="1"/>
    <col min="4111" max="4111" width="48.28515625" customWidth="1"/>
    <col min="4353" max="4353" width="47.85546875" customWidth="1"/>
    <col min="4354" max="4354" width="10.5703125" customWidth="1"/>
    <col min="4355" max="4355" width="32.5703125" customWidth="1"/>
    <col min="4356" max="4356" width="0" hidden="1" customWidth="1"/>
    <col min="4357" max="4358" width="12.140625" customWidth="1"/>
    <col min="4359" max="4359" width="12.7109375" customWidth="1"/>
    <col min="4360" max="4360" width="14.28515625" customWidth="1"/>
    <col min="4361" max="4361" width="14.85546875" customWidth="1"/>
    <col min="4362" max="4362" width="12.140625" customWidth="1"/>
    <col min="4363" max="4363" width="14.42578125" customWidth="1"/>
    <col min="4364" max="4364" width="17.5703125" customWidth="1"/>
    <col min="4365" max="4365" width="14.5703125" customWidth="1"/>
    <col min="4366" max="4366" width="28.28515625" customWidth="1"/>
    <col min="4367" max="4367" width="48.28515625" customWidth="1"/>
    <col min="4609" max="4609" width="47.85546875" customWidth="1"/>
    <col min="4610" max="4610" width="10.5703125" customWidth="1"/>
    <col min="4611" max="4611" width="32.5703125" customWidth="1"/>
    <col min="4612" max="4612" width="0" hidden="1" customWidth="1"/>
    <col min="4613" max="4614" width="12.140625" customWidth="1"/>
    <col min="4615" max="4615" width="12.7109375" customWidth="1"/>
    <col min="4616" max="4616" width="14.28515625" customWidth="1"/>
    <col min="4617" max="4617" width="14.85546875" customWidth="1"/>
    <col min="4618" max="4618" width="12.140625" customWidth="1"/>
    <col min="4619" max="4619" width="14.42578125" customWidth="1"/>
    <col min="4620" max="4620" width="17.5703125" customWidth="1"/>
    <col min="4621" max="4621" width="14.5703125" customWidth="1"/>
    <col min="4622" max="4622" width="28.28515625" customWidth="1"/>
    <col min="4623" max="4623" width="48.28515625" customWidth="1"/>
    <col min="4865" max="4865" width="47.85546875" customWidth="1"/>
    <col min="4866" max="4866" width="10.5703125" customWidth="1"/>
    <col min="4867" max="4867" width="32.5703125" customWidth="1"/>
    <col min="4868" max="4868" width="0" hidden="1" customWidth="1"/>
    <col min="4869" max="4870" width="12.140625" customWidth="1"/>
    <col min="4871" max="4871" width="12.7109375" customWidth="1"/>
    <col min="4872" max="4872" width="14.28515625" customWidth="1"/>
    <col min="4873" max="4873" width="14.85546875" customWidth="1"/>
    <col min="4874" max="4874" width="12.140625" customWidth="1"/>
    <col min="4875" max="4875" width="14.42578125" customWidth="1"/>
    <col min="4876" max="4876" width="17.5703125" customWidth="1"/>
    <col min="4877" max="4877" width="14.5703125" customWidth="1"/>
    <col min="4878" max="4878" width="28.28515625" customWidth="1"/>
    <col min="4879" max="4879" width="48.28515625" customWidth="1"/>
    <col min="5121" max="5121" width="47.85546875" customWidth="1"/>
    <col min="5122" max="5122" width="10.5703125" customWidth="1"/>
    <col min="5123" max="5123" width="32.5703125" customWidth="1"/>
    <col min="5124" max="5124" width="0" hidden="1" customWidth="1"/>
    <col min="5125" max="5126" width="12.140625" customWidth="1"/>
    <col min="5127" max="5127" width="12.7109375" customWidth="1"/>
    <col min="5128" max="5128" width="14.28515625" customWidth="1"/>
    <col min="5129" max="5129" width="14.85546875" customWidth="1"/>
    <col min="5130" max="5130" width="12.140625" customWidth="1"/>
    <col min="5131" max="5131" width="14.42578125" customWidth="1"/>
    <col min="5132" max="5132" width="17.5703125" customWidth="1"/>
    <col min="5133" max="5133" width="14.5703125" customWidth="1"/>
    <col min="5134" max="5134" width="28.28515625" customWidth="1"/>
    <col min="5135" max="5135" width="48.28515625" customWidth="1"/>
    <col min="5377" max="5377" width="47.85546875" customWidth="1"/>
    <col min="5378" max="5378" width="10.5703125" customWidth="1"/>
    <col min="5379" max="5379" width="32.5703125" customWidth="1"/>
    <col min="5380" max="5380" width="0" hidden="1" customWidth="1"/>
    <col min="5381" max="5382" width="12.140625" customWidth="1"/>
    <col min="5383" max="5383" width="12.7109375" customWidth="1"/>
    <col min="5384" max="5384" width="14.28515625" customWidth="1"/>
    <col min="5385" max="5385" width="14.85546875" customWidth="1"/>
    <col min="5386" max="5386" width="12.140625" customWidth="1"/>
    <col min="5387" max="5387" width="14.42578125" customWidth="1"/>
    <col min="5388" max="5388" width="17.5703125" customWidth="1"/>
    <col min="5389" max="5389" width="14.5703125" customWidth="1"/>
    <col min="5390" max="5390" width="28.28515625" customWidth="1"/>
    <col min="5391" max="5391" width="48.28515625" customWidth="1"/>
    <col min="5633" max="5633" width="47.85546875" customWidth="1"/>
    <col min="5634" max="5634" width="10.5703125" customWidth="1"/>
    <col min="5635" max="5635" width="32.5703125" customWidth="1"/>
    <col min="5636" max="5636" width="0" hidden="1" customWidth="1"/>
    <col min="5637" max="5638" width="12.140625" customWidth="1"/>
    <col min="5639" max="5639" width="12.7109375" customWidth="1"/>
    <col min="5640" max="5640" width="14.28515625" customWidth="1"/>
    <col min="5641" max="5641" width="14.85546875" customWidth="1"/>
    <col min="5642" max="5642" width="12.140625" customWidth="1"/>
    <col min="5643" max="5643" width="14.42578125" customWidth="1"/>
    <col min="5644" max="5644" width="17.5703125" customWidth="1"/>
    <col min="5645" max="5645" width="14.5703125" customWidth="1"/>
    <col min="5646" max="5646" width="28.28515625" customWidth="1"/>
    <col min="5647" max="5647" width="48.28515625" customWidth="1"/>
    <col min="5889" max="5889" width="47.85546875" customWidth="1"/>
    <col min="5890" max="5890" width="10.5703125" customWidth="1"/>
    <col min="5891" max="5891" width="32.5703125" customWidth="1"/>
    <col min="5892" max="5892" width="0" hidden="1" customWidth="1"/>
    <col min="5893" max="5894" width="12.140625" customWidth="1"/>
    <col min="5895" max="5895" width="12.7109375" customWidth="1"/>
    <col min="5896" max="5896" width="14.28515625" customWidth="1"/>
    <col min="5897" max="5897" width="14.85546875" customWidth="1"/>
    <col min="5898" max="5898" width="12.140625" customWidth="1"/>
    <col min="5899" max="5899" width="14.42578125" customWidth="1"/>
    <col min="5900" max="5900" width="17.5703125" customWidth="1"/>
    <col min="5901" max="5901" width="14.5703125" customWidth="1"/>
    <col min="5902" max="5902" width="28.28515625" customWidth="1"/>
    <col min="5903" max="5903" width="48.28515625" customWidth="1"/>
    <col min="6145" max="6145" width="47.85546875" customWidth="1"/>
    <col min="6146" max="6146" width="10.5703125" customWidth="1"/>
    <col min="6147" max="6147" width="32.5703125" customWidth="1"/>
    <col min="6148" max="6148" width="0" hidden="1" customWidth="1"/>
    <col min="6149" max="6150" width="12.140625" customWidth="1"/>
    <col min="6151" max="6151" width="12.7109375" customWidth="1"/>
    <col min="6152" max="6152" width="14.28515625" customWidth="1"/>
    <col min="6153" max="6153" width="14.85546875" customWidth="1"/>
    <col min="6154" max="6154" width="12.140625" customWidth="1"/>
    <col min="6155" max="6155" width="14.42578125" customWidth="1"/>
    <col min="6156" max="6156" width="17.5703125" customWidth="1"/>
    <col min="6157" max="6157" width="14.5703125" customWidth="1"/>
    <col min="6158" max="6158" width="28.28515625" customWidth="1"/>
    <col min="6159" max="6159" width="48.28515625" customWidth="1"/>
    <col min="6401" max="6401" width="47.85546875" customWidth="1"/>
    <col min="6402" max="6402" width="10.5703125" customWidth="1"/>
    <col min="6403" max="6403" width="32.5703125" customWidth="1"/>
    <col min="6404" max="6404" width="0" hidden="1" customWidth="1"/>
    <col min="6405" max="6406" width="12.140625" customWidth="1"/>
    <col min="6407" max="6407" width="12.7109375" customWidth="1"/>
    <col min="6408" max="6408" width="14.28515625" customWidth="1"/>
    <col min="6409" max="6409" width="14.85546875" customWidth="1"/>
    <col min="6410" max="6410" width="12.140625" customWidth="1"/>
    <col min="6411" max="6411" width="14.42578125" customWidth="1"/>
    <col min="6412" max="6412" width="17.5703125" customWidth="1"/>
    <col min="6413" max="6413" width="14.5703125" customWidth="1"/>
    <col min="6414" max="6414" width="28.28515625" customWidth="1"/>
    <col min="6415" max="6415" width="48.28515625" customWidth="1"/>
    <col min="6657" max="6657" width="47.85546875" customWidth="1"/>
    <col min="6658" max="6658" width="10.5703125" customWidth="1"/>
    <col min="6659" max="6659" width="32.5703125" customWidth="1"/>
    <col min="6660" max="6660" width="0" hidden="1" customWidth="1"/>
    <col min="6661" max="6662" width="12.140625" customWidth="1"/>
    <col min="6663" max="6663" width="12.7109375" customWidth="1"/>
    <col min="6664" max="6664" width="14.28515625" customWidth="1"/>
    <col min="6665" max="6665" width="14.85546875" customWidth="1"/>
    <col min="6666" max="6666" width="12.140625" customWidth="1"/>
    <col min="6667" max="6667" width="14.42578125" customWidth="1"/>
    <col min="6668" max="6668" width="17.5703125" customWidth="1"/>
    <col min="6669" max="6669" width="14.5703125" customWidth="1"/>
    <col min="6670" max="6670" width="28.28515625" customWidth="1"/>
    <col min="6671" max="6671" width="48.28515625" customWidth="1"/>
    <col min="6913" max="6913" width="47.85546875" customWidth="1"/>
    <col min="6914" max="6914" width="10.5703125" customWidth="1"/>
    <col min="6915" max="6915" width="32.5703125" customWidth="1"/>
    <col min="6916" max="6916" width="0" hidden="1" customWidth="1"/>
    <col min="6917" max="6918" width="12.140625" customWidth="1"/>
    <col min="6919" max="6919" width="12.7109375" customWidth="1"/>
    <col min="6920" max="6920" width="14.28515625" customWidth="1"/>
    <col min="6921" max="6921" width="14.85546875" customWidth="1"/>
    <col min="6922" max="6922" width="12.140625" customWidth="1"/>
    <col min="6923" max="6923" width="14.42578125" customWidth="1"/>
    <col min="6924" max="6924" width="17.5703125" customWidth="1"/>
    <col min="6925" max="6925" width="14.5703125" customWidth="1"/>
    <col min="6926" max="6926" width="28.28515625" customWidth="1"/>
    <col min="6927" max="6927" width="48.28515625" customWidth="1"/>
    <col min="7169" max="7169" width="47.85546875" customWidth="1"/>
    <col min="7170" max="7170" width="10.5703125" customWidth="1"/>
    <col min="7171" max="7171" width="32.5703125" customWidth="1"/>
    <col min="7172" max="7172" width="0" hidden="1" customWidth="1"/>
    <col min="7173" max="7174" width="12.140625" customWidth="1"/>
    <col min="7175" max="7175" width="12.7109375" customWidth="1"/>
    <col min="7176" max="7176" width="14.28515625" customWidth="1"/>
    <col min="7177" max="7177" width="14.85546875" customWidth="1"/>
    <col min="7178" max="7178" width="12.140625" customWidth="1"/>
    <col min="7179" max="7179" width="14.42578125" customWidth="1"/>
    <col min="7180" max="7180" width="17.5703125" customWidth="1"/>
    <col min="7181" max="7181" width="14.5703125" customWidth="1"/>
    <col min="7182" max="7182" width="28.28515625" customWidth="1"/>
    <col min="7183" max="7183" width="48.28515625" customWidth="1"/>
    <col min="7425" max="7425" width="47.85546875" customWidth="1"/>
    <col min="7426" max="7426" width="10.5703125" customWidth="1"/>
    <col min="7427" max="7427" width="32.5703125" customWidth="1"/>
    <col min="7428" max="7428" width="0" hidden="1" customWidth="1"/>
    <col min="7429" max="7430" width="12.140625" customWidth="1"/>
    <col min="7431" max="7431" width="12.7109375" customWidth="1"/>
    <col min="7432" max="7432" width="14.28515625" customWidth="1"/>
    <col min="7433" max="7433" width="14.85546875" customWidth="1"/>
    <col min="7434" max="7434" width="12.140625" customWidth="1"/>
    <col min="7435" max="7435" width="14.42578125" customWidth="1"/>
    <col min="7436" max="7436" width="17.5703125" customWidth="1"/>
    <col min="7437" max="7437" width="14.5703125" customWidth="1"/>
    <col min="7438" max="7438" width="28.28515625" customWidth="1"/>
    <col min="7439" max="7439" width="48.28515625" customWidth="1"/>
    <col min="7681" max="7681" width="47.85546875" customWidth="1"/>
    <col min="7682" max="7682" width="10.5703125" customWidth="1"/>
    <col min="7683" max="7683" width="32.5703125" customWidth="1"/>
    <col min="7684" max="7684" width="0" hidden="1" customWidth="1"/>
    <col min="7685" max="7686" width="12.140625" customWidth="1"/>
    <col min="7687" max="7687" width="12.7109375" customWidth="1"/>
    <col min="7688" max="7688" width="14.28515625" customWidth="1"/>
    <col min="7689" max="7689" width="14.85546875" customWidth="1"/>
    <col min="7690" max="7690" width="12.140625" customWidth="1"/>
    <col min="7691" max="7691" width="14.42578125" customWidth="1"/>
    <col min="7692" max="7692" width="17.5703125" customWidth="1"/>
    <col min="7693" max="7693" width="14.5703125" customWidth="1"/>
    <col min="7694" max="7694" width="28.28515625" customWidth="1"/>
    <col min="7695" max="7695" width="48.28515625" customWidth="1"/>
    <col min="7937" max="7937" width="47.85546875" customWidth="1"/>
    <col min="7938" max="7938" width="10.5703125" customWidth="1"/>
    <col min="7939" max="7939" width="32.5703125" customWidth="1"/>
    <col min="7940" max="7940" width="0" hidden="1" customWidth="1"/>
    <col min="7941" max="7942" width="12.140625" customWidth="1"/>
    <col min="7943" max="7943" width="12.7109375" customWidth="1"/>
    <col min="7944" max="7944" width="14.28515625" customWidth="1"/>
    <col min="7945" max="7945" width="14.85546875" customWidth="1"/>
    <col min="7946" max="7946" width="12.140625" customWidth="1"/>
    <col min="7947" max="7947" width="14.42578125" customWidth="1"/>
    <col min="7948" max="7948" width="17.5703125" customWidth="1"/>
    <col min="7949" max="7949" width="14.5703125" customWidth="1"/>
    <col min="7950" max="7950" width="28.28515625" customWidth="1"/>
    <col min="7951" max="7951" width="48.28515625" customWidth="1"/>
    <col min="8193" max="8193" width="47.85546875" customWidth="1"/>
    <col min="8194" max="8194" width="10.5703125" customWidth="1"/>
    <col min="8195" max="8195" width="32.5703125" customWidth="1"/>
    <col min="8196" max="8196" width="0" hidden="1" customWidth="1"/>
    <col min="8197" max="8198" width="12.140625" customWidth="1"/>
    <col min="8199" max="8199" width="12.7109375" customWidth="1"/>
    <col min="8200" max="8200" width="14.28515625" customWidth="1"/>
    <col min="8201" max="8201" width="14.85546875" customWidth="1"/>
    <col min="8202" max="8202" width="12.140625" customWidth="1"/>
    <col min="8203" max="8203" width="14.42578125" customWidth="1"/>
    <col min="8204" max="8204" width="17.5703125" customWidth="1"/>
    <col min="8205" max="8205" width="14.5703125" customWidth="1"/>
    <col min="8206" max="8206" width="28.28515625" customWidth="1"/>
    <col min="8207" max="8207" width="48.28515625" customWidth="1"/>
    <col min="8449" max="8449" width="47.85546875" customWidth="1"/>
    <col min="8450" max="8450" width="10.5703125" customWidth="1"/>
    <col min="8451" max="8451" width="32.5703125" customWidth="1"/>
    <col min="8452" max="8452" width="0" hidden="1" customWidth="1"/>
    <col min="8453" max="8454" width="12.140625" customWidth="1"/>
    <col min="8455" max="8455" width="12.7109375" customWidth="1"/>
    <col min="8456" max="8456" width="14.28515625" customWidth="1"/>
    <col min="8457" max="8457" width="14.85546875" customWidth="1"/>
    <col min="8458" max="8458" width="12.140625" customWidth="1"/>
    <col min="8459" max="8459" width="14.42578125" customWidth="1"/>
    <col min="8460" max="8460" width="17.5703125" customWidth="1"/>
    <col min="8461" max="8461" width="14.5703125" customWidth="1"/>
    <col min="8462" max="8462" width="28.28515625" customWidth="1"/>
    <col min="8463" max="8463" width="48.28515625" customWidth="1"/>
    <col min="8705" max="8705" width="47.85546875" customWidth="1"/>
    <col min="8706" max="8706" width="10.5703125" customWidth="1"/>
    <col min="8707" max="8707" width="32.5703125" customWidth="1"/>
    <col min="8708" max="8708" width="0" hidden="1" customWidth="1"/>
    <col min="8709" max="8710" width="12.140625" customWidth="1"/>
    <col min="8711" max="8711" width="12.7109375" customWidth="1"/>
    <col min="8712" max="8712" width="14.28515625" customWidth="1"/>
    <col min="8713" max="8713" width="14.85546875" customWidth="1"/>
    <col min="8714" max="8714" width="12.140625" customWidth="1"/>
    <col min="8715" max="8715" width="14.42578125" customWidth="1"/>
    <col min="8716" max="8716" width="17.5703125" customWidth="1"/>
    <col min="8717" max="8717" width="14.5703125" customWidth="1"/>
    <col min="8718" max="8718" width="28.28515625" customWidth="1"/>
    <col min="8719" max="8719" width="48.28515625" customWidth="1"/>
    <col min="8961" max="8961" width="47.85546875" customWidth="1"/>
    <col min="8962" max="8962" width="10.5703125" customWidth="1"/>
    <col min="8963" max="8963" width="32.5703125" customWidth="1"/>
    <col min="8964" max="8964" width="0" hidden="1" customWidth="1"/>
    <col min="8965" max="8966" width="12.140625" customWidth="1"/>
    <col min="8967" max="8967" width="12.7109375" customWidth="1"/>
    <col min="8968" max="8968" width="14.28515625" customWidth="1"/>
    <col min="8969" max="8969" width="14.85546875" customWidth="1"/>
    <col min="8970" max="8970" width="12.140625" customWidth="1"/>
    <col min="8971" max="8971" width="14.42578125" customWidth="1"/>
    <col min="8972" max="8972" width="17.5703125" customWidth="1"/>
    <col min="8973" max="8973" width="14.5703125" customWidth="1"/>
    <col min="8974" max="8974" width="28.28515625" customWidth="1"/>
    <col min="8975" max="8975" width="48.28515625" customWidth="1"/>
    <col min="9217" max="9217" width="47.85546875" customWidth="1"/>
    <col min="9218" max="9218" width="10.5703125" customWidth="1"/>
    <col min="9219" max="9219" width="32.5703125" customWidth="1"/>
    <col min="9220" max="9220" width="0" hidden="1" customWidth="1"/>
    <col min="9221" max="9222" width="12.140625" customWidth="1"/>
    <col min="9223" max="9223" width="12.7109375" customWidth="1"/>
    <col min="9224" max="9224" width="14.28515625" customWidth="1"/>
    <col min="9225" max="9225" width="14.85546875" customWidth="1"/>
    <col min="9226" max="9226" width="12.140625" customWidth="1"/>
    <col min="9227" max="9227" width="14.42578125" customWidth="1"/>
    <col min="9228" max="9228" width="17.5703125" customWidth="1"/>
    <col min="9229" max="9229" width="14.5703125" customWidth="1"/>
    <col min="9230" max="9230" width="28.28515625" customWidth="1"/>
    <col min="9231" max="9231" width="48.28515625" customWidth="1"/>
    <col min="9473" max="9473" width="47.85546875" customWidth="1"/>
    <col min="9474" max="9474" width="10.5703125" customWidth="1"/>
    <col min="9475" max="9475" width="32.5703125" customWidth="1"/>
    <col min="9476" max="9476" width="0" hidden="1" customWidth="1"/>
    <col min="9477" max="9478" width="12.140625" customWidth="1"/>
    <col min="9479" max="9479" width="12.7109375" customWidth="1"/>
    <col min="9480" max="9480" width="14.28515625" customWidth="1"/>
    <col min="9481" max="9481" width="14.85546875" customWidth="1"/>
    <col min="9482" max="9482" width="12.140625" customWidth="1"/>
    <col min="9483" max="9483" width="14.42578125" customWidth="1"/>
    <col min="9484" max="9484" width="17.5703125" customWidth="1"/>
    <col min="9485" max="9485" width="14.5703125" customWidth="1"/>
    <col min="9486" max="9486" width="28.28515625" customWidth="1"/>
    <col min="9487" max="9487" width="48.28515625" customWidth="1"/>
    <col min="9729" max="9729" width="47.85546875" customWidth="1"/>
    <col min="9730" max="9730" width="10.5703125" customWidth="1"/>
    <col min="9731" max="9731" width="32.5703125" customWidth="1"/>
    <col min="9732" max="9732" width="0" hidden="1" customWidth="1"/>
    <col min="9733" max="9734" width="12.140625" customWidth="1"/>
    <col min="9735" max="9735" width="12.7109375" customWidth="1"/>
    <col min="9736" max="9736" width="14.28515625" customWidth="1"/>
    <col min="9737" max="9737" width="14.85546875" customWidth="1"/>
    <col min="9738" max="9738" width="12.140625" customWidth="1"/>
    <col min="9739" max="9739" width="14.42578125" customWidth="1"/>
    <col min="9740" max="9740" width="17.5703125" customWidth="1"/>
    <col min="9741" max="9741" width="14.5703125" customWidth="1"/>
    <col min="9742" max="9742" width="28.28515625" customWidth="1"/>
    <col min="9743" max="9743" width="48.28515625" customWidth="1"/>
    <col min="9985" max="9985" width="47.85546875" customWidth="1"/>
    <col min="9986" max="9986" width="10.5703125" customWidth="1"/>
    <col min="9987" max="9987" width="32.5703125" customWidth="1"/>
    <col min="9988" max="9988" width="0" hidden="1" customWidth="1"/>
    <col min="9989" max="9990" width="12.140625" customWidth="1"/>
    <col min="9991" max="9991" width="12.7109375" customWidth="1"/>
    <col min="9992" max="9992" width="14.28515625" customWidth="1"/>
    <col min="9993" max="9993" width="14.85546875" customWidth="1"/>
    <col min="9994" max="9994" width="12.140625" customWidth="1"/>
    <col min="9995" max="9995" width="14.42578125" customWidth="1"/>
    <col min="9996" max="9996" width="17.5703125" customWidth="1"/>
    <col min="9997" max="9997" width="14.5703125" customWidth="1"/>
    <col min="9998" max="9998" width="28.28515625" customWidth="1"/>
    <col min="9999" max="9999" width="48.28515625" customWidth="1"/>
    <col min="10241" max="10241" width="47.85546875" customWidth="1"/>
    <col min="10242" max="10242" width="10.5703125" customWidth="1"/>
    <col min="10243" max="10243" width="32.5703125" customWidth="1"/>
    <col min="10244" max="10244" width="0" hidden="1" customWidth="1"/>
    <col min="10245" max="10246" width="12.140625" customWidth="1"/>
    <col min="10247" max="10247" width="12.7109375" customWidth="1"/>
    <col min="10248" max="10248" width="14.28515625" customWidth="1"/>
    <col min="10249" max="10249" width="14.85546875" customWidth="1"/>
    <col min="10250" max="10250" width="12.140625" customWidth="1"/>
    <col min="10251" max="10251" width="14.42578125" customWidth="1"/>
    <col min="10252" max="10252" width="17.5703125" customWidth="1"/>
    <col min="10253" max="10253" width="14.5703125" customWidth="1"/>
    <col min="10254" max="10254" width="28.28515625" customWidth="1"/>
    <col min="10255" max="10255" width="48.28515625" customWidth="1"/>
    <col min="10497" max="10497" width="47.85546875" customWidth="1"/>
    <col min="10498" max="10498" width="10.5703125" customWidth="1"/>
    <col min="10499" max="10499" width="32.5703125" customWidth="1"/>
    <col min="10500" max="10500" width="0" hidden="1" customWidth="1"/>
    <col min="10501" max="10502" width="12.140625" customWidth="1"/>
    <col min="10503" max="10503" width="12.7109375" customWidth="1"/>
    <col min="10504" max="10504" width="14.28515625" customWidth="1"/>
    <col min="10505" max="10505" width="14.85546875" customWidth="1"/>
    <col min="10506" max="10506" width="12.140625" customWidth="1"/>
    <col min="10507" max="10507" width="14.42578125" customWidth="1"/>
    <col min="10508" max="10508" width="17.5703125" customWidth="1"/>
    <col min="10509" max="10509" width="14.5703125" customWidth="1"/>
    <col min="10510" max="10510" width="28.28515625" customWidth="1"/>
    <col min="10511" max="10511" width="48.28515625" customWidth="1"/>
    <col min="10753" max="10753" width="47.85546875" customWidth="1"/>
    <col min="10754" max="10754" width="10.5703125" customWidth="1"/>
    <col min="10755" max="10755" width="32.5703125" customWidth="1"/>
    <col min="10756" max="10756" width="0" hidden="1" customWidth="1"/>
    <col min="10757" max="10758" width="12.140625" customWidth="1"/>
    <col min="10759" max="10759" width="12.7109375" customWidth="1"/>
    <col min="10760" max="10760" width="14.28515625" customWidth="1"/>
    <col min="10761" max="10761" width="14.85546875" customWidth="1"/>
    <col min="10762" max="10762" width="12.140625" customWidth="1"/>
    <col min="10763" max="10763" width="14.42578125" customWidth="1"/>
    <col min="10764" max="10764" width="17.5703125" customWidth="1"/>
    <col min="10765" max="10765" width="14.5703125" customWidth="1"/>
    <col min="10766" max="10766" width="28.28515625" customWidth="1"/>
    <col min="10767" max="10767" width="48.28515625" customWidth="1"/>
    <col min="11009" max="11009" width="47.85546875" customWidth="1"/>
    <col min="11010" max="11010" width="10.5703125" customWidth="1"/>
    <col min="11011" max="11011" width="32.5703125" customWidth="1"/>
    <col min="11012" max="11012" width="0" hidden="1" customWidth="1"/>
    <col min="11013" max="11014" width="12.140625" customWidth="1"/>
    <col min="11015" max="11015" width="12.7109375" customWidth="1"/>
    <col min="11016" max="11016" width="14.28515625" customWidth="1"/>
    <col min="11017" max="11017" width="14.85546875" customWidth="1"/>
    <col min="11018" max="11018" width="12.140625" customWidth="1"/>
    <col min="11019" max="11019" width="14.42578125" customWidth="1"/>
    <col min="11020" max="11020" width="17.5703125" customWidth="1"/>
    <col min="11021" max="11021" width="14.5703125" customWidth="1"/>
    <col min="11022" max="11022" width="28.28515625" customWidth="1"/>
    <col min="11023" max="11023" width="48.28515625" customWidth="1"/>
    <col min="11265" max="11265" width="47.85546875" customWidth="1"/>
    <col min="11266" max="11266" width="10.5703125" customWidth="1"/>
    <col min="11267" max="11267" width="32.5703125" customWidth="1"/>
    <col min="11268" max="11268" width="0" hidden="1" customWidth="1"/>
    <col min="11269" max="11270" width="12.140625" customWidth="1"/>
    <col min="11271" max="11271" width="12.7109375" customWidth="1"/>
    <col min="11272" max="11272" width="14.28515625" customWidth="1"/>
    <col min="11273" max="11273" width="14.85546875" customWidth="1"/>
    <col min="11274" max="11274" width="12.140625" customWidth="1"/>
    <col min="11275" max="11275" width="14.42578125" customWidth="1"/>
    <col min="11276" max="11276" width="17.5703125" customWidth="1"/>
    <col min="11277" max="11277" width="14.5703125" customWidth="1"/>
    <col min="11278" max="11278" width="28.28515625" customWidth="1"/>
    <col min="11279" max="11279" width="48.28515625" customWidth="1"/>
    <col min="11521" max="11521" width="47.85546875" customWidth="1"/>
    <col min="11522" max="11522" width="10.5703125" customWidth="1"/>
    <col min="11523" max="11523" width="32.5703125" customWidth="1"/>
    <col min="11524" max="11524" width="0" hidden="1" customWidth="1"/>
    <col min="11525" max="11526" width="12.140625" customWidth="1"/>
    <col min="11527" max="11527" width="12.7109375" customWidth="1"/>
    <col min="11528" max="11528" width="14.28515625" customWidth="1"/>
    <col min="11529" max="11529" width="14.85546875" customWidth="1"/>
    <col min="11530" max="11530" width="12.140625" customWidth="1"/>
    <col min="11531" max="11531" width="14.42578125" customWidth="1"/>
    <col min="11532" max="11532" width="17.5703125" customWidth="1"/>
    <col min="11533" max="11533" width="14.5703125" customWidth="1"/>
    <col min="11534" max="11534" width="28.28515625" customWidth="1"/>
    <col min="11535" max="11535" width="48.28515625" customWidth="1"/>
    <col min="11777" max="11777" width="47.85546875" customWidth="1"/>
    <col min="11778" max="11778" width="10.5703125" customWidth="1"/>
    <col min="11779" max="11779" width="32.5703125" customWidth="1"/>
    <col min="11780" max="11780" width="0" hidden="1" customWidth="1"/>
    <col min="11781" max="11782" width="12.140625" customWidth="1"/>
    <col min="11783" max="11783" width="12.7109375" customWidth="1"/>
    <col min="11784" max="11784" width="14.28515625" customWidth="1"/>
    <col min="11785" max="11785" width="14.85546875" customWidth="1"/>
    <col min="11786" max="11786" width="12.140625" customWidth="1"/>
    <col min="11787" max="11787" width="14.42578125" customWidth="1"/>
    <col min="11788" max="11788" width="17.5703125" customWidth="1"/>
    <col min="11789" max="11789" width="14.5703125" customWidth="1"/>
    <col min="11790" max="11790" width="28.28515625" customWidth="1"/>
    <col min="11791" max="11791" width="48.28515625" customWidth="1"/>
    <col min="12033" max="12033" width="47.85546875" customWidth="1"/>
    <col min="12034" max="12034" width="10.5703125" customWidth="1"/>
    <col min="12035" max="12035" width="32.5703125" customWidth="1"/>
    <col min="12036" max="12036" width="0" hidden="1" customWidth="1"/>
    <col min="12037" max="12038" width="12.140625" customWidth="1"/>
    <col min="12039" max="12039" width="12.7109375" customWidth="1"/>
    <col min="12040" max="12040" width="14.28515625" customWidth="1"/>
    <col min="12041" max="12041" width="14.85546875" customWidth="1"/>
    <col min="12042" max="12042" width="12.140625" customWidth="1"/>
    <col min="12043" max="12043" width="14.42578125" customWidth="1"/>
    <col min="12044" max="12044" width="17.5703125" customWidth="1"/>
    <col min="12045" max="12045" width="14.5703125" customWidth="1"/>
    <col min="12046" max="12046" width="28.28515625" customWidth="1"/>
    <col min="12047" max="12047" width="48.28515625" customWidth="1"/>
    <col min="12289" max="12289" width="47.85546875" customWidth="1"/>
    <col min="12290" max="12290" width="10.5703125" customWidth="1"/>
    <col min="12291" max="12291" width="32.5703125" customWidth="1"/>
    <col min="12292" max="12292" width="0" hidden="1" customWidth="1"/>
    <col min="12293" max="12294" width="12.140625" customWidth="1"/>
    <col min="12295" max="12295" width="12.7109375" customWidth="1"/>
    <col min="12296" max="12296" width="14.28515625" customWidth="1"/>
    <col min="12297" max="12297" width="14.85546875" customWidth="1"/>
    <col min="12298" max="12298" width="12.140625" customWidth="1"/>
    <col min="12299" max="12299" width="14.42578125" customWidth="1"/>
    <col min="12300" max="12300" width="17.5703125" customWidth="1"/>
    <col min="12301" max="12301" width="14.5703125" customWidth="1"/>
    <col min="12302" max="12302" width="28.28515625" customWidth="1"/>
    <col min="12303" max="12303" width="48.28515625" customWidth="1"/>
    <col min="12545" max="12545" width="47.85546875" customWidth="1"/>
    <col min="12546" max="12546" width="10.5703125" customWidth="1"/>
    <col min="12547" max="12547" width="32.5703125" customWidth="1"/>
    <col min="12548" max="12548" width="0" hidden="1" customWidth="1"/>
    <col min="12549" max="12550" width="12.140625" customWidth="1"/>
    <col min="12551" max="12551" width="12.7109375" customWidth="1"/>
    <col min="12552" max="12552" width="14.28515625" customWidth="1"/>
    <col min="12553" max="12553" width="14.85546875" customWidth="1"/>
    <col min="12554" max="12554" width="12.140625" customWidth="1"/>
    <col min="12555" max="12555" width="14.42578125" customWidth="1"/>
    <col min="12556" max="12556" width="17.5703125" customWidth="1"/>
    <col min="12557" max="12557" width="14.5703125" customWidth="1"/>
    <col min="12558" max="12558" width="28.28515625" customWidth="1"/>
    <col min="12559" max="12559" width="48.28515625" customWidth="1"/>
    <col min="12801" max="12801" width="47.85546875" customWidth="1"/>
    <col min="12802" max="12802" width="10.5703125" customWidth="1"/>
    <col min="12803" max="12803" width="32.5703125" customWidth="1"/>
    <col min="12804" max="12804" width="0" hidden="1" customWidth="1"/>
    <col min="12805" max="12806" width="12.140625" customWidth="1"/>
    <col min="12807" max="12807" width="12.7109375" customWidth="1"/>
    <col min="12808" max="12808" width="14.28515625" customWidth="1"/>
    <col min="12809" max="12809" width="14.85546875" customWidth="1"/>
    <col min="12810" max="12810" width="12.140625" customWidth="1"/>
    <col min="12811" max="12811" width="14.42578125" customWidth="1"/>
    <col min="12812" max="12812" width="17.5703125" customWidth="1"/>
    <col min="12813" max="12813" width="14.5703125" customWidth="1"/>
    <col min="12814" max="12814" width="28.28515625" customWidth="1"/>
    <col min="12815" max="12815" width="48.28515625" customWidth="1"/>
    <col min="13057" max="13057" width="47.85546875" customWidth="1"/>
    <col min="13058" max="13058" width="10.5703125" customWidth="1"/>
    <col min="13059" max="13059" width="32.5703125" customWidth="1"/>
    <col min="13060" max="13060" width="0" hidden="1" customWidth="1"/>
    <col min="13061" max="13062" width="12.140625" customWidth="1"/>
    <col min="13063" max="13063" width="12.7109375" customWidth="1"/>
    <col min="13064" max="13064" width="14.28515625" customWidth="1"/>
    <col min="13065" max="13065" width="14.85546875" customWidth="1"/>
    <col min="13066" max="13066" width="12.140625" customWidth="1"/>
    <col min="13067" max="13067" width="14.42578125" customWidth="1"/>
    <col min="13068" max="13068" width="17.5703125" customWidth="1"/>
    <col min="13069" max="13069" width="14.5703125" customWidth="1"/>
    <col min="13070" max="13070" width="28.28515625" customWidth="1"/>
    <col min="13071" max="13071" width="48.28515625" customWidth="1"/>
    <col min="13313" max="13313" width="47.85546875" customWidth="1"/>
    <col min="13314" max="13314" width="10.5703125" customWidth="1"/>
    <col min="13315" max="13315" width="32.5703125" customWidth="1"/>
    <col min="13316" max="13316" width="0" hidden="1" customWidth="1"/>
    <col min="13317" max="13318" width="12.140625" customWidth="1"/>
    <col min="13319" max="13319" width="12.7109375" customWidth="1"/>
    <col min="13320" max="13320" width="14.28515625" customWidth="1"/>
    <col min="13321" max="13321" width="14.85546875" customWidth="1"/>
    <col min="13322" max="13322" width="12.140625" customWidth="1"/>
    <col min="13323" max="13323" width="14.42578125" customWidth="1"/>
    <col min="13324" max="13324" width="17.5703125" customWidth="1"/>
    <col min="13325" max="13325" width="14.5703125" customWidth="1"/>
    <col min="13326" max="13326" width="28.28515625" customWidth="1"/>
    <col min="13327" max="13327" width="48.28515625" customWidth="1"/>
    <col min="13569" max="13569" width="47.85546875" customWidth="1"/>
    <col min="13570" max="13570" width="10.5703125" customWidth="1"/>
    <col min="13571" max="13571" width="32.5703125" customWidth="1"/>
    <col min="13572" max="13572" width="0" hidden="1" customWidth="1"/>
    <col min="13573" max="13574" width="12.140625" customWidth="1"/>
    <col min="13575" max="13575" width="12.7109375" customWidth="1"/>
    <col min="13576" max="13576" width="14.28515625" customWidth="1"/>
    <col min="13577" max="13577" width="14.85546875" customWidth="1"/>
    <col min="13578" max="13578" width="12.140625" customWidth="1"/>
    <col min="13579" max="13579" width="14.42578125" customWidth="1"/>
    <col min="13580" max="13580" width="17.5703125" customWidth="1"/>
    <col min="13581" max="13581" width="14.5703125" customWidth="1"/>
    <col min="13582" max="13582" width="28.28515625" customWidth="1"/>
    <col min="13583" max="13583" width="48.28515625" customWidth="1"/>
    <col min="13825" max="13825" width="47.85546875" customWidth="1"/>
    <col min="13826" max="13826" width="10.5703125" customWidth="1"/>
    <col min="13827" max="13827" width="32.5703125" customWidth="1"/>
    <col min="13828" max="13828" width="0" hidden="1" customWidth="1"/>
    <col min="13829" max="13830" width="12.140625" customWidth="1"/>
    <col min="13831" max="13831" width="12.7109375" customWidth="1"/>
    <col min="13832" max="13832" width="14.28515625" customWidth="1"/>
    <col min="13833" max="13833" width="14.85546875" customWidth="1"/>
    <col min="13834" max="13834" width="12.140625" customWidth="1"/>
    <col min="13835" max="13835" width="14.42578125" customWidth="1"/>
    <col min="13836" max="13836" width="17.5703125" customWidth="1"/>
    <col min="13837" max="13837" width="14.5703125" customWidth="1"/>
    <col min="13838" max="13838" width="28.28515625" customWidth="1"/>
    <col min="13839" max="13839" width="48.28515625" customWidth="1"/>
    <col min="14081" max="14081" width="47.85546875" customWidth="1"/>
    <col min="14082" max="14082" width="10.5703125" customWidth="1"/>
    <col min="14083" max="14083" width="32.5703125" customWidth="1"/>
    <col min="14084" max="14084" width="0" hidden="1" customWidth="1"/>
    <col min="14085" max="14086" width="12.140625" customWidth="1"/>
    <col min="14087" max="14087" width="12.7109375" customWidth="1"/>
    <col min="14088" max="14088" width="14.28515625" customWidth="1"/>
    <col min="14089" max="14089" width="14.85546875" customWidth="1"/>
    <col min="14090" max="14090" width="12.140625" customWidth="1"/>
    <col min="14091" max="14091" width="14.42578125" customWidth="1"/>
    <col min="14092" max="14092" width="17.5703125" customWidth="1"/>
    <col min="14093" max="14093" width="14.5703125" customWidth="1"/>
    <col min="14094" max="14094" width="28.28515625" customWidth="1"/>
    <col min="14095" max="14095" width="48.28515625" customWidth="1"/>
    <col min="14337" max="14337" width="47.85546875" customWidth="1"/>
    <col min="14338" max="14338" width="10.5703125" customWidth="1"/>
    <col min="14339" max="14339" width="32.5703125" customWidth="1"/>
    <col min="14340" max="14340" width="0" hidden="1" customWidth="1"/>
    <col min="14341" max="14342" width="12.140625" customWidth="1"/>
    <col min="14343" max="14343" width="12.7109375" customWidth="1"/>
    <col min="14344" max="14344" width="14.28515625" customWidth="1"/>
    <col min="14345" max="14345" width="14.85546875" customWidth="1"/>
    <col min="14346" max="14346" width="12.140625" customWidth="1"/>
    <col min="14347" max="14347" width="14.42578125" customWidth="1"/>
    <col min="14348" max="14348" width="17.5703125" customWidth="1"/>
    <col min="14349" max="14349" width="14.5703125" customWidth="1"/>
    <col min="14350" max="14350" width="28.28515625" customWidth="1"/>
    <col min="14351" max="14351" width="48.28515625" customWidth="1"/>
    <col min="14593" max="14593" width="47.85546875" customWidth="1"/>
    <col min="14594" max="14594" width="10.5703125" customWidth="1"/>
    <col min="14595" max="14595" width="32.5703125" customWidth="1"/>
    <col min="14596" max="14596" width="0" hidden="1" customWidth="1"/>
    <col min="14597" max="14598" width="12.140625" customWidth="1"/>
    <col min="14599" max="14599" width="12.7109375" customWidth="1"/>
    <col min="14600" max="14600" width="14.28515625" customWidth="1"/>
    <col min="14601" max="14601" width="14.85546875" customWidth="1"/>
    <col min="14602" max="14602" width="12.140625" customWidth="1"/>
    <col min="14603" max="14603" width="14.42578125" customWidth="1"/>
    <col min="14604" max="14604" width="17.5703125" customWidth="1"/>
    <col min="14605" max="14605" width="14.5703125" customWidth="1"/>
    <col min="14606" max="14606" width="28.28515625" customWidth="1"/>
    <col min="14607" max="14607" width="48.28515625" customWidth="1"/>
    <col min="14849" max="14849" width="47.85546875" customWidth="1"/>
    <col min="14850" max="14850" width="10.5703125" customWidth="1"/>
    <col min="14851" max="14851" width="32.5703125" customWidth="1"/>
    <col min="14852" max="14852" width="0" hidden="1" customWidth="1"/>
    <col min="14853" max="14854" width="12.140625" customWidth="1"/>
    <col min="14855" max="14855" width="12.7109375" customWidth="1"/>
    <col min="14856" max="14856" width="14.28515625" customWidth="1"/>
    <col min="14857" max="14857" width="14.85546875" customWidth="1"/>
    <col min="14858" max="14858" width="12.140625" customWidth="1"/>
    <col min="14859" max="14859" width="14.42578125" customWidth="1"/>
    <col min="14860" max="14860" width="17.5703125" customWidth="1"/>
    <col min="14861" max="14861" width="14.5703125" customWidth="1"/>
    <col min="14862" max="14862" width="28.28515625" customWidth="1"/>
    <col min="14863" max="14863" width="48.28515625" customWidth="1"/>
    <col min="15105" max="15105" width="47.85546875" customWidth="1"/>
    <col min="15106" max="15106" width="10.5703125" customWidth="1"/>
    <col min="15107" max="15107" width="32.5703125" customWidth="1"/>
    <col min="15108" max="15108" width="0" hidden="1" customWidth="1"/>
    <col min="15109" max="15110" width="12.140625" customWidth="1"/>
    <col min="15111" max="15111" width="12.7109375" customWidth="1"/>
    <col min="15112" max="15112" width="14.28515625" customWidth="1"/>
    <col min="15113" max="15113" width="14.85546875" customWidth="1"/>
    <col min="15114" max="15114" width="12.140625" customWidth="1"/>
    <col min="15115" max="15115" width="14.42578125" customWidth="1"/>
    <col min="15116" max="15116" width="17.5703125" customWidth="1"/>
    <col min="15117" max="15117" width="14.5703125" customWidth="1"/>
    <col min="15118" max="15118" width="28.28515625" customWidth="1"/>
    <col min="15119" max="15119" width="48.28515625" customWidth="1"/>
    <col min="15361" max="15361" width="47.85546875" customWidth="1"/>
    <col min="15362" max="15362" width="10.5703125" customWidth="1"/>
    <col min="15363" max="15363" width="32.5703125" customWidth="1"/>
    <col min="15364" max="15364" width="0" hidden="1" customWidth="1"/>
    <col min="15365" max="15366" width="12.140625" customWidth="1"/>
    <col min="15367" max="15367" width="12.7109375" customWidth="1"/>
    <col min="15368" max="15368" width="14.28515625" customWidth="1"/>
    <col min="15369" max="15369" width="14.85546875" customWidth="1"/>
    <col min="15370" max="15370" width="12.140625" customWidth="1"/>
    <col min="15371" max="15371" width="14.42578125" customWidth="1"/>
    <col min="15372" max="15372" width="17.5703125" customWidth="1"/>
    <col min="15373" max="15373" width="14.5703125" customWidth="1"/>
    <col min="15374" max="15374" width="28.28515625" customWidth="1"/>
    <col min="15375" max="15375" width="48.28515625" customWidth="1"/>
    <col min="15617" max="15617" width="47.85546875" customWidth="1"/>
    <col min="15618" max="15618" width="10.5703125" customWidth="1"/>
    <col min="15619" max="15619" width="32.5703125" customWidth="1"/>
    <col min="15620" max="15620" width="0" hidden="1" customWidth="1"/>
    <col min="15621" max="15622" width="12.140625" customWidth="1"/>
    <col min="15623" max="15623" width="12.7109375" customWidth="1"/>
    <col min="15624" max="15624" width="14.28515625" customWidth="1"/>
    <col min="15625" max="15625" width="14.85546875" customWidth="1"/>
    <col min="15626" max="15626" width="12.140625" customWidth="1"/>
    <col min="15627" max="15627" width="14.42578125" customWidth="1"/>
    <col min="15628" max="15628" width="17.5703125" customWidth="1"/>
    <col min="15629" max="15629" width="14.5703125" customWidth="1"/>
    <col min="15630" max="15630" width="28.28515625" customWidth="1"/>
    <col min="15631" max="15631" width="48.28515625" customWidth="1"/>
    <col min="15873" max="15873" width="47.85546875" customWidth="1"/>
    <col min="15874" max="15874" width="10.5703125" customWidth="1"/>
    <col min="15875" max="15875" width="32.5703125" customWidth="1"/>
    <col min="15876" max="15876" width="0" hidden="1" customWidth="1"/>
    <col min="15877" max="15878" width="12.140625" customWidth="1"/>
    <col min="15879" max="15879" width="12.7109375" customWidth="1"/>
    <col min="15880" max="15880" width="14.28515625" customWidth="1"/>
    <col min="15881" max="15881" width="14.85546875" customWidth="1"/>
    <col min="15882" max="15882" width="12.140625" customWidth="1"/>
    <col min="15883" max="15883" width="14.42578125" customWidth="1"/>
    <col min="15884" max="15884" width="17.5703125" customWidth="1"/>
    <col min="15885" max="15885" width="14.5703125" customWidth="1"/>
    <col min="15886" max="15886" width="28.28515625" customWidth="1"/>
    <col min="15887" max="15887" width="48.28515625" customWidth="1"/>
    <col min="16129" max="16129" width="47.85546875" customWidth="1"/>
    <col min="16130" max="16130" width="10.5703125" customWidth="1"/>
    <col min="16131" max="16131" width="32.5703125" customWidth="1"/>
    <col min="16132" max="16132" width="0" hidden="1" customWidth="1"/>
    <col min="16133" max="16134" width="12.140625" customWidth="1"/>
    <col min="16135" max="16135" width="12.7109375" customWidth="1"/>
    <col min="16136" max="16136" width="14.28515625" customWidth="1"/>
    <col min="16137" max="16137" width="14.85546875" customWidth="1"/>
    <col min="16138" max="16138" width="12.140625" customWidth="1"/>
    <col min="16139" max="16139" width="14.42578125" customWidth="1"/>
    <col min="16140" max="16140" width="17.5703125" customWidth="1"/>
    <col min="16141" max="16141" width="14.5703125" customWidth="1"/>
    <col min="16142" max="16142" width="28.28515625" customWidth="1"/>
    <col min="16143" max="16143" width="48.28515625" customWidth="1"/>
  </cols>
  <sheetData>
    <row r="1" spans="1:15">
      <c r="A1" s="129"/>
      <c r="B1" s="129"/>
      <c r="C1" s="129"/>
      <c r="D1" s="129"/>
      <c r="E1" s="129"/>
      <c r="F1" s="129"/>
      <c r="G1" s="178"/>
      <c r="H1" s="129"/>
      <c r="I1" s="129"/>
      <c r="J1" s="129"/>
      <c r="K1" s="137" t="s">
        <v>113</v>
      </c>
      <c r="L1" s="178">
        <f>L10+L11+L12+L16+L17+L23+L25+L26+L27+L29+L31+L35+L36+L37+L38+L39+L40+L42+L43+L47+L48+L49+L51+L52+L54+L57+L58+L59+L60+L61+L63+L65+L66+L67+L68+L69+L70+L71+L72+L73+L74+L75+L77+L80+L81+L82+L83+L84+L85+L88+L89+L94+L95+L96+L97+L98+L100+L101+L104+L105+L106+L107+L111+L113+L114+'20_2020'!P1+L76</f>
        <v>-8969255.9239545409</v>
      </c>
      <c r="M1" s="129"/>
      <c r="N1" s="178">
        <f>L1+L2</f>
        <v>-11155198.725128714</v>
      </c>
      <c r="O1" s="129"/>
    </row>
    <row r="2" spans="1:15">
      <c r="A2" s="136" t="s">
        <v>242</v>
      </c>
      <c r="B2" s="129"/>
      <c r="C2" s="129"/>
      <c r="D2" s="129"/>
      <c r="E2" s="129"/>
      <c r="F2" s="129"/>
      <c r="G2" s="178"/>
      <c r="H2" s="129"/>
      <c r="I2" s="129"/>
      <c r="J2" s="129"/>
      <c r="K2" s="137" t="s">
        <v>187</v>
      </c>
      <c r="L2" s="178">
        <f>L8+L13+L14+L19+L21+L33+L34+L41+L50+L55+L56+L62+L78+L115+L116+'20_2020'!P2+L79</f>
        <v>-2185942.8011741736</v>
      </c>
      <c r="M2" s="178"/>
      <c r="N2" s="129"/>
      <c r="O2" s="129"/>
    </row>
    <row r="3" spans="1:15">
      <c r="A3" s="136" t="s">
        <v>112</v>
      </c>
      <c r="B3" s="129"/>
      <c r="C3" s="129"/>
      <c r="D3" s="129"/>
      <c r="E3" s="129"/>
      <c r="F3" s="129"/>
      <c r="G3" s="178"/>
      <c r="H3" s="129"/>
      <c r="I3" s="129"/>
      <c r="J3" s="129"/>
      <c r="K3" s="129"/>
      <c r="L3" s="178">
        <f>L1+L2-'20_2020'!P95</f>
        <v>-10031256.669999998</v>
      </c>
      <c r="M3" s="257" t="s">
        <v>114</v>
      </c>
      <c r="N3" s="258"/>
      <c r="O3" s="129"/>
    </row>
    <row r="4" spans="1:15" ht="15" customHeight="1">
      <c r="A4" s="262" t="s">
        <v>115</v>
      </c>
      <c r="B4" s="275" t="s">
        <v>116</v>
      </c>
      <c r="C4" s="262" t="s">
        <v>117</v>
      </c>
      <c r="D4" s="262" t="s">
        <v>574</v>
      </c>
      <c r="E4" s="262" t="s">
        <v>118</v>
      </c>
      <c r="F4" s="262" t="s">
        <v>119</v>
      </c>
      <c r="G4" s="259" t="s">
        <v>120</v>
      </c>
      <c r="H4" s="260"/>
      <c r="I4" s="260"/>
      <c r="J4" s="260"/>
      <c r="K4" s="261"/>
      <c r="L4" s="273" t="s">
        <v>107</v>
      </c>
      <c r="M4" s="255" t="s">
        <v>121</v>
      </c>
      <c r="N4" s="255"/>
      <c r="O4" s="262" t="s">
        <v>122</v>
      </c>
    </row>
    <row r="5" spans="1:15">
      <c r="A5" s="263"/>
      <c r="B5" s="276"/>
      <c r="C5" s="263"/>
      <c r="D5" s="263"/>
      <c r="E5" s="263"/>
      <c r="F5" s="263"/>
      <c r="G5" s="132" t="s">
        <v>123</v>
      </c>
      <c r="H5" s="138" t="s">
        <v>124</v>
      </c>
      <c r="I5" s="138" t="s">
        <v>125</v>
      </c>
      <c r="J5" s="138" t="s">
        <v>126</v>
      </c>
      <c r="K5" s="138" t="s">
        <v>127</v>
      </c>
      <c r="L5" s="274"/>
      <c r="M5" s="140" t="s">
        <v>128</v>
      </c>
      <c r="N5" s="131" t="s">
        <v>129</v>
      </c>
      <c r="O5" s="263"/>
    </row>
    <row r="6" spans="1:15" ht="30.75" customHeight="1">
      <c r="A6" s="164" t="s">
        <v>367</v>
      </c>
      <c r="B6" s="164">
        <v>2467049</v>
      </c>
      <c r="C6" s="164" t="s">
        <v>243</v>
      </c>
      <c r="D6" s="164"/>
      <c r="E6" s="168">
        <v>3887312.79</v>
      </c>
      <c r="F6" s="168">
        <v>2332387.6800000002</v>
      </c>
      <c r="G6" s="149">
        <v>300912.21999999997</v>
      </c>
      <c r="H6" s="165">
        <v>277286.09999999998</v>
      </c>
      <c r="I6" s="165">
        <v>13970</v>
      </c>
      <c r="J6" s="165">
        <v>4246.8899999999994</v>
      </c>
      <c r="K6" s="165">
        <v>5409.23</v>
      </c>
      <c r="L6" s="149">
        <v>3586400.5700000003</v>
      </c>
      <c r="M6" s="166"/>
      <c r="N6" s="167"/>
      <c r="O6" s="163"/>
    </row>
    <row r="7" spans="1:15" ht="30" customHeight="1">
      <c r="A7" s="171" t="s">
        <v>368</v>
      </c>
      <c r="B7" s="171">
        <v>5377001</v>
      </c>
      <c r="C7" s="171" t="s">
        <v>307</v>
      </c>
      <c r="D7" s="171"/>
      <c r="E7" s="272">
        <v>550</v>
      </c>
      <c r="F7" s="272">
        <v>550</v>
      </c>
      <c r="G7" s="173"/>
      <c r="H7" s="174"/>
      <c r="I7" s="174"/>
      <c r="J7" s="174"/>
      <c r="K7" s="174"/>
      <c r="L7" s="173"/>
      <c r="M7" s="169">
        <v>7.0000000000000007E-2</v>
      </c>
      <c r="N7" s="170" t="s">
        <v>525</v>
      </c>
      <c r="O7" s="9" t="s">
        <v>49</v>
      </c>
    </row>
    <row r="8" spans="1:15" s="129" customFormat="1" ht="30" customHeight="1">
      <c r="A8" s="171"/>
      <c r="B8" s="171"/>
      <c r="C8" s="171"/>
      <c r="D8" s="171"/>
      <c r="E8" s="269"/>
      <c r="F8" s="269"/>
      <c r="G8" s="173">
        <v>63126.33</v>
      </c>
      <c r="H8" s="174">
        <v>44901.87</v>
      </c>
      <c r="I8" s="174">
        <v>6318.89</v>
      </c>
      <c r="J8" s="174">
        <v>1920.94</v>
      </c>
      <c r="K8" s="174">
        <v>9984.6299999999992</v>
      </c>
      <c r="L8" s="173">
        <v>-62576.33</v>
      </c>
      <c r="M8" s="169">
        <v>0.25</v>
      </c>
      <c r="N8" s="170" t="s">
        <v>138</v>
      </c>
      <c r="O8" s="27" t="s">
        <v>50</v>
      </c>
    </row>
    <row r="9" spans="1:15" ht="32.25" customHeight="1">
      <c r="A9" s="171" t="s">
        <v>369</v>
      </c>
      <c r="B9" s="171">
        <v>1430002</v>
      </c>
      <c r="C9" s="171" t="s">
        <v>370</v>
      </c>
      <c r="D9" s="171"/>
      <c r="E9" s="268">
        <v>17294.900000000001</v>
      </c>
      <c r="F9" s="268">
        <v>17294.900000000001</v>
      </c>
      <c r="G9" s="173"/>
      <c r="H9" s="174"/>
      <c r="I9" s="174"/>
      <c r="J9" s="174"/>
      <c r="K9" s="174"/>
      <c r="L9" s="173"/>
      <c r="M9" s="201">
        <v>7.0000000000000007E-2</v>
      </c>
      <c r="N9" s="202" t="s">
        <v>542</v>
      </c>
      <c r="O9" s="184" t="s">
        <v>521</v>
      </c>
    </row>
    <row r="10" spans="1:15" s="129" customFormat="1" ht="32.25" customHeight="1">
      <c r="A10" s="171"/>
      <c r="B10" s="171"/>
      <c r="C10" s="171"/>
      <c r="D10" s="171"/>
      <c r="E10" s="269"/>
      <c r="F10" s="269"/>
      <c r="G10" s="173">
        <v>39959.1</v>
      </c>
      <c r="H10" s="174">
        <v>21597.51</v>
      </c>
      <c r="I10" s="174">
        <v>7261.77</v>
      </c>
      <c r="J10" s="174">
        <v>2207.58</v>
      </c>
      <c r="K10" s="174">
        <v>8892.24</v>
      </c>
      <c r="L10" s="173">
        <v>-22664.199999999997</v>
      </c>
      <c r="M10" s="201">
        <v>0.47</v>
      </c>
      <c r="N10" s="202" t="s">
        <v>540</v>
      </c>
      <c r="O10" s="184" t="s">
        <v>522</v>
      </c>
    </row>
    <row r="11" spans="1:15" ht="30.75" customHeight="1">
      <c r="A11" s="133" t="s">
        <v>371</v>
      </c>
      <c r="B11" s="171">
        <v>2851005</v>
      </c>
      <c r="C11" s="171" t="s">
        <v>245</v>
      </c>
      <c r="D11" s="171"/>
      <c r="E11" s="172">
        <v>17294.900000000001</v>
      </c>
      <c r="F11" s="172">
        <v>7782.71</v>
      </c>
      <c r="G11" s="173">
        <v>69772.180000000008</v>
      </c>
      <c r="H11" s="174">
        <v>50513.19</v>
      </c>
      <c r="I11" s="174">
        <v>7112.24</v>
      </c>
      <c r="J11" s="174">
        <v>2162.12</v>
      </c>
      <c r="K11" s="174">
        <v>9984.6299999999992</v>
      </c>
      <c r="L11" s="173">
        <v>-52477.280000000006</v>
      </c>
      <c r="M11" s="203">
        <v>0.3</v>
      </c>
      <c r="N11" s="185" t="s">
        <v>540</v>
      </c>
      <c r="O11" s="184" t="s">
        <v>522</v>
      </c>
    </row>
    <row r="12" spans="1:15" ht="15" customHeight="1">
      <c r="A12" s="171" t="s">
        <v>372</v>
      </c>
      <c r="B12" s="171">
        <v>5409001</v>
      </c>
      <c r="C12" s="171" t="s">
        <v>165</v>
      </c>
      <c r="D12" s="171"/>
      <c r="E12" s="172">
        <v>17294.900000000001</v>
      </c>
      <c r="F12" s="172">
        <v>17294.900000000001</v>
      </c>
      <c r="G12" s="173">
        <v>26616.400000000001</v>
      </c>
      <c r="H12" s="174">
        <v>14359.89</v>
      </c>
      <c r="I12" s="174">
        <v>4484.8600000000006</v>
      </c>
      <c r="J12" s="174">
        <v>1363.3899999999999</v>
      </c>
      <c r="K12" s="174">
        <v>6408.26</v>
      </c>
      <c r="L12" s="173">
        <v>-9321.5</v>
      </c>
      <c r="M12" s="203">
        <v>7.0000000000000007E-2</v>
      </c>
      <c r="N12" s="185" t="s">
        <v>138</v>
      </c>
      <c r="O12" s="184" t="s">
        <v>522</v>
      </c>
    </row>
    <row r="13" spans="1:15" ht="30.75" customHeight="1">
      <c r="A13" s="171" t="s">
        <v>373</v>
      </c>
      <c r="B13" s="171">
        <v>5400001</v>
      </c>
      <c r="C13" s="171" t="s">
        <v>374</v>
      </c>
      <c r="D13" s="171"/>
      <c r="E13" s="183">
        <v>550</v>
      </c>
      <c r="F13" s="183">
        <v>550</v>
      </c>
      <c r="G13" s="173">
        <v>59223.100000000006</v>
      </c>
      <c r="H13" s="174">
        <v>32157.95</v>
      </c>
      <c r="I13" s="174">
        <v>11193.66</v>
      </c>
      <c r="J13" s="174">
        <v>3402.8700000000003</v>
      </c>
      <c r="K13" s="174">
        <v>12468.62</v>
      </c>
      <c r="L13" s="173">
        <v>-58673.100000000006</v>
      </c>
      <c r="M13" s="203">
        <v>0.13</v>
      </c>
      <c r="N13" s="185" t="s">
        <v>135</v>
      </c>
      <c r="O13" s="9" t="s">
        <v>49</v>
      </c>
    </row>
    <row r="14" spans="1:15" ht="18" customHeight="1">
      <c r="A14" s="171" t="s">
        <v>375</v>
      </c>
      <c r="B14" s="171">
        <v>5410001</v>
      </c>
      <c r="C14" s="171" t="s">
        <v>376</v>
      </c>
      <c r="D14" s="171"/>
      <c r="E14" s="272">
        <v>550</v>
      </c>
      <c r="F14" s="272">
        <v>550</v>
      </c>
      <c r="G14" s="173">
        <v>29567.500000000004</v>
      </c>
      <c r="H14" s="174">
        <v>15069.34</v>
      </c>
      <c r="I14" s="174">
        <v>4832.6000000000004</v>
      </c>
      <c r="J14" s="174">
        <v>1469.11</v>
      </c>
      <c r="K14" s="174">
        <v>8196.4500000000007</v>
      </c>
      <c r="L14" s="173">
        <v>-29017.500000000004</v>
      </c>
      <c r="M14" s="201">
        <v>0.03</v>
      </c>
      <c r="N14" s="202" t="s">
        <v>526</v>
      </c>
      <c r="O14" s="9" t="s">
        <v>49</v>
      </c>
    </row>
    <row r="15" spans="1:15" s="129" customFormat="1" ht="18" customHeight="1">
      <c r="A15" s="171"/>
      <c r="B15" s="171"/>
      <c r="C15" s="171"/>
      <c r="D15" s="171"/>
      <c r="E15" s="269"/>
      <c r="F15" s="269"/>
      <c r="G15" s="173"/>
      <c r="H15" s="174"/>
      <c r="I15" s="174"/>
      <c r="J15" s="174"/>
      <c r="K15" s="174"/>
      <c r="L15" s="173"/>
      <c r="M15" s="201">
        <v>0.09</v>
      </c>
      <c r="N15" s="202" t="s">
        <v>527</v>
      </c>
      <c r="O15" s="184" t="s">
        <v>575</v>
      </c>
    </row>
    <row r="16" spans="1:15" ht="15" customHeight="1">
      <c r="A16" s="171" t="s">
        <v>377</v>
      </c>
      <c r="B16" s="171">
        <v>2155004</v>
      </c>
      <c r="C16" s="171" t="s">
        <v>378</v>
      </c>
      <c r="D16" s="171"/>
      <c r="E16" s="172">
        <v>17294.91</v>
      </c>
      <c r="F16" s="172">
        <v>17294.91</v>
      </c>
      <c r="G16" s="173">
        <v>220180.72999999998</v>
      </c>
      <c r="H16" s="174">
        <v>84425.37</v>
      </c>
      <c r="I16" s="174">
        <v>76254.3</v>
      </c>
      <c r="J16" s="174">
        <v>23181.309999999998</v>
      </c>
      <c r="K16" s="174">
        <v>36319.75</v>
      </c>
      <c r="L16" s="173">
        <v>-202885.81999999998</v>
      </c>
      <c r="M16" s="203">
        <v>0.21199999999999999</v>
      </c>
      <c r="N16" s="185" t="s">
        <v>131</v>
      </c>
      <c r="O16" s="188" t="s">
        <v>83</v>
      </c>
    </row>
    <row r="17" spans="1:15" ht="30">
      <c r="A17" s="171" t="s">
        <v>379</v>
      </c>
      <c r="B17" s="171">
        <v>5461001</v>
      </c>
      <c r="C17" s="171" t="s">
        <v>380</v>
      </c>
      <c r="D17" s="171"/>
      <c r="E17" s="172">
        <v>17294.900000000001</v>
      </c>
      <c r="F17" s="172">
        <v>17294.900000000001</v>
      </c>
      <c r="G17" s="173">
        <v>95254.590000000011</v>
      </c>
      <c r="H17" s="174">
        <v>20499.52</v>
      </c>
      <c r="I17" s="174">
        <v>39862.44</v>
      </c>
      <c r="J17" s="174">
        <v>12118.18</v>
      </c>
      <c r="K17" s="174">
        <v>22774.45</v>
      </c>
      <c r="L17" s="173">
        <v>-77959.69</v>
      </c>
      <c r="M17" s="203">
        <v>8.4000000000000005E-2</v>
      </c>
      <c r="N17" s="185" t="s">
        <v>541</v>
      </c>
      <c r="O17" s="188" t="s">
        <v>82</v>
      </c>
    </row>
    <row r="18" spans="1:15" ht="30.75" customHeight="1">
      <c r="A18" s="171" t="s">
        <v>381</v>
      </c>
      <c r="B18" s="171">
        <v>2467049</v>
      </c>
      <c r="C18" s="171" t="s">
        <v>243</v>
      </c>
      <c r="D18" s="171"/>
      <c r="E18" s="172">
        <v>3887312.79</v>
      </c>
      <c r="F18" s="172">
        <v>2332387.6800000002</v>
      </c>
      <c r="G18" s="173">
        <v>739406.16</v>
      </c>
      <c r="H18" s="174">
        <v>491800.34</v>
      </c>
      <c r="I18" s="174">
        <v>149061.69</v>
      </c>
      <c r="J18" s="174">
        <v>45314.75</v>
      </c>
      <c r="K18" s="174">
        <v>53229.38</v>
      </c>
      <c r="L18" s="173">
        <v>3147906.63</v>
      </c>
      <c r="M18" s="203"/>
      <c r="N18" s="185"/>
      <c r="O18" s="163"/>
    </row>
    <row r="19" spans="1:15" ht="15" customHeight="1">
      <c r="A19" s="171" t="s">
        <v>382</v>
      </c>
      <c r="B19" s="171">
        <v>5404001</v>
      </c>
      <c r="C19" s="171" t="s">
        <v>383</v>
      </c>
      <c r="D19" s="171"/>
      <c r="E19" s="183">
        <v>550</v>
      </c>
      <c r="F19" s="183">
        <v>550</v>
      </c>
      <c r="G19" s="173">
        <v>222779.13</v>
      </c>
      <c r="H19" s="174">
        <v>156474.39000000001</v>
      </c>
      <c r="I19" s="174">
        <v>32823.43</v>
      </c>
      <c r="J19" s="174">
        <v>9978.32</v>
      </c>
      <c r="K19" s="174">
        <v>23502.99</v>
      </c>
      <c r="L19" s="173">
        <v>-222229.13</v>
      </c>
      <c r="M19" s="201">
        <v>0.45</v>
      </c>
      <c r="N19" s="202" t="s">
        <v>384</v>
      </c>
      <c r="O19" s="27" t="s">
        <v>50</v>
      </c>
    </row>
    <row r="20" spans="1:15" ht="15" customHeight="1">
      <c r="A20" s="171" t="s">
        <v>385</v>
      </c>
      <c r="B20" s="171">
        <v>846116</v>
      </c>
      <c r="C20" s="171" t="s">
        <v>159</v>
      </c>
      <c r="D20" s="171"/>
      <c r="E20" s="172">
        <v>17294.900000000001</v>
      </c>
      <c r="F20" s="172"/>
      <c r="G20" s="173">
        <v>15688.45</v>
      </c>
      <c r="H20" s="174">
        <v>5718.31</v>
      </c>
      <c r="I20" s="174">
        <v>3282.6400000000003</v>
      </c>
      <c r="J20" s="174">
        <v>997.92000000000007</v>
      </c>
      <c r="K20" s="174">
        <v>5689.58</v>
      </c>
      <c r="L20" s="173">
        <v>1606.4500000000007</v>
      </c>
      <c r="M20" s="203">
        <v>0.03</v>
      </c>
      <c r="N20" s="185" t="s">
        <v>539</v>
      </c>
      <c r="O20" s="184" t="s">
        <v>521</v>
      </c>
    </row>
    <row r="21" spans="1:15" ht="15" customHeight="1">
      <c r="A21" s="171" t="s">
        <v>386</v>
      </c>
      <c r="B21" s="171">
        <v>5445001</v>
      </c>
      <c r="C21" s="171" t="s">
        <v>277</v>
      </c>
      <c r="D21" s="171"/>
      <c r="E21" s="183">
        <v>550</v>
      </c>
      <c r="F21" s="183">
        <v>550</v>
      </c>
      <c r="G21" s="173">
        <v>15145.24</v>
      </c>
      <c r="H21" s="174">
        <v>5965.05</v>
      </c>
      <c r="I21" s="174">
        <v>2676.85</v>
      </c>
      <c r="J21" s="174">
        <v>813.76</v>
      </c>
      <c r="K21" s="174">
        <v>5689.58</v>
      </c>
      <c r="L21" s="173">
        <v>-14595.24</v>
      </c>
      <c r="M21" s="166">
        <v>0.03</v>
      </c>
      <c r="N21" s="167" t="s">
        <v>135</v>
      </c>
      <c r="O21" s="9" t="s">
        <v>49</v>
      </c>
    </row>
    <row r="22" spans="1:15" ht="15" customHeight="1">
      <c r="A22" s="171" t="s">
        <v>369</v>
      </c>
      <c r="B22" s="171">
        <v>1430002</v>
      </c>
      <c r="C22" s="171" t="s">
        <v>370</v>
      </c>
      <c r="D22" s="171"/>
      <c r="E22" s="268">
        <v>17294.900000000001</v>
      </c>
      <c r="F22" s="268">
        <v>17294.900000000001</v>
      </c>
      <c r="G22" s="173"/>
      <c r="H22" s="174"/>
      <c r="I22" s="174"/>
      <c r="J22" s="174"/>
      <c r="K22" s="174"/>
      <c r="L22" s="173"/>
      <c r="M22" s="169">
        <v>7.0000000000000007E-2</v>
      </c>
      <c r="N22" s="170" t="s">
        <v>528</v>
      </c>
      <c r="O22" s="184" t="s">
        <v>521</v>
      </c>
    </row>
    <row r="23" spans="1:15" s="129" customFormat="1" ht="15" customHeight="1">
      <c r="A23" s="171"/>
      <c r="B23" s="171"/>
      <c r="C23" s="171"/>
      <c r="D23" s="171"/>
      <c r="E23" s="269"/>
      <c r="F23" s="269"/>
      <c r="G23" s="173">
        <v>121795.1</v>
      </c>
      <c r="H23" s="174">
        <v>90071.3</v>
      </c>
      <c r="I23" s="174">
        <v>11734.919999999998</v>
      </c>
      <c r="J23" s="174">
        <v>3567.42</v>
      </c>
      <c r="K23" s="174">
        <v>16421.46</v>
      </c>
      <c r="L23" s="173">
        <v>-104500.20000000001</v>
      </c>
      <c r="M23" s="169">
        <v>0.47</v>
      </c>
      <c r="N23" s="170" t="s">
        <v>138</v>
      </c>
      <c r="O23" s="184" t="s">
        <v>522</v>
      </c>
    </row>
    <row r="24" spans="1:15">
      <c r="A24" s="171" t="s">
        <v>387</v>
      </c>
      <c r="B24" s="171">
        <v>2467049</v>
      </c>
      <c r="C24" s="171" t="s">
        <v>243</v>
      </c>
      <c r="D24" s="171"/>
      <c r="E24" s="172">
        <v>3887312.79</v>
      </c>
      <c r="F24" s="172">
        <v>2332387.6800000002</v>
      </c>
      <c r="G24" s="173">
        <v>304244.71999999997</v>
      </c>
      <c r="H24" s="174">
        <v>280617.34999999998</v>
      </c>
      <c r="I24" s="174">
        <v>13970</v>
      </c>
      <c r="J24" s="174">
        <v>4246.8899999999994</v>
      </c>
      <c r="K24" s="174">
        <v>5410.48</v>
      </c>
      <c r="L24" s="173">
        <v>3583068.0700000003</v>
      </c>
      <c r="M24" s="169"/>
      <c r="N24" s="170"/>
      <c r="O24" s="163"/>
    </row>
    <row r="25" spans="1:15" ht="30">
      <c r="A25" s="171" t="s">
        <v>388</v>
      </c>
      <c r="B25" s="171">
        <v>5384001</v>
      </c>
      <c r="C25" s="171" t="s">
        <v>389</v>
      </c>
      <c r="D25" s="171"/>
      <c r="E25" s="172">
        <v>17294.900000000001</v>
      </c>
      <c r="F25" s="172">
        <v>17294.900000000001</v>
      </c>
      <c r="G25" s="173">
        <v>67198.320000000007</v>
      </c>
      <c r="H25" s="174">
        <v>23965.040000000001</v>
      </c>
      <c r="I25" s="174">
        <v>16964.29</v>
      </c>
      <c r="J25" s="174">
        <v>5157.1400000000003</v>
      </c>
      <c r="K25" s="174">
        <v>21111.85</v>
      </c>
      <c r="L25" s="173">
        <v>-49903.420000000006</v>
      </c>
      <c r="M25" s="169">
        <v>0.06</v>
      </c>
      <c r="N25" s="170" t="s">
        <v>131</v>
      </c>
      <c r="O25" s="188" t="s">
        <v>83</v>
      </c>
    </row>
    <row r="26" spans="1:15" ht="15" customHeight="1">
      <c r="A26" s="171" t="s">
        <v>390</v>
      </c>
      <c r="B26" s="171">
        <v>5409001</v>
      </c>
      <c r="C26" s="171" t="s">
        <v>165</v>
      </c>
      <c r="D26" s="171"/>
      <c r="E26" s="172">
        <v>17294.900000000001</v>
      </c>
      <c r="F26" s="172">
        <v>17294.900000000001</v>
      </c>
      <c r="G26" s="173">
        <v>75582.14</v>
      </c>
      <c r="H26" s="174">
        <v>23569.79</v>
      </c>
      <c r="I26" s="174">
        <v>25799.68</v>
      </c>
      <c r="J26" s="174">
        <v>7843.1</v>
      </c>
      <c r="K26" s="174">
        <v>18369.57</v>
      </c>
      <c r="L26" s="173">
        <v>-58287.24</v>
      </c>
      <c r="M26" s="169">
        <v>5.7000000000000002E-2</v>
      </c>
      <c r="N26" s="170" t="s">
        <v>131</v>
      </c>
      <c r="O26" s="188" t="s">
        <v>83</v>
      </c>
    </row>
    <row r="27" spans="1:15" ht="15" customHeight="1">
      <c r="A27" s="171" t="s">
        <v>391</v>
      </c>
      <c r="B27" s="171">
        <v>2851005</v>
      </c>
      <c r="C27" s="171" t="s">
        <v>245</v>
      </c>
      <c r="D27" s="171"/>
      <c r="E27" s="172">
        <v>17294.900000000001</v>
      </c>
      <c r="F27" s="172">
        <v>7782.71</v>
      </c>
      <c r="G27" s="173">
        <v>61366.31</v>
      </c>
      <c r="H27" s="174">
        <v>22627.16</v>
      </c>
      <c r="I27" s="174">
        <v>17569</v>
      </c>
      <c r="J27" s="174">
        <v>5340.98</v>
      </c>
      <c r="K27" s="174">
        <v>15829.17</v>
      </c>
      <c r="L27" s="173">
        <v>-44071.409999999996</v>
      </c>
      <c r="M27" s="169">
        <v>0.06</v>
      </c>
      <c r="N27" s="170" t="s">
        <v>131</v>
      </c>
      <c r="O27" s="188" t="s">
        <v>83</v>
      </c>
    </row>
    <row r="28" spans="1:15" ht="15" customHeight="1">
      <c r="A28" s="171" t="s">
        <v>392</v>
      </c>
      <c r="B28" s="171">
        <v>2467049</v>
      </c>
      <c r="C28" s="171" t="s">
        <v>243</v>
      </c>
      <c r="D28" s="171"/>
      <c r="E28" s="172">
        <v>3887312.79</v>
      </c>
      <c r="F28" s="172">
        <v>2332387.6800000002</v>
      </c>
      <c r="G28" s="173">
        <v>534713.15</v>
      </c>
      <c r="H28" s="174">
        <v>258713.77</v>
      </c>
      <c r="I28" s="174">
        <v>125987.63</v>
      </c>
      <c r="J28" s="174">
        <v>38300.25</v>
      </c>
      <c r="K28" s="174">
        <v>111711.5</v>
      </c>
      <c r="L28" s="173">
        <v>3352599.64</v>
      </c>
      <c r="M28" s="169">
        <v>0.49099999999999999</v>
      </c>
      <c r="N28" s="170" t="s">
        <v>130</v>
      </c>
      <c r="O28" s="163"/>
    </row>
    <row r="29" spans="1:15" ht="15" customHeight="1">
      <c r="A29" s="171" t="s">
        <v>393</v>
      </c>
      <c r="B29" s="171">
        <v>846113</v>
      </c>
      <c r="C29" s="171" t="s">
        <v>159</v>
      </c>
      <c r="D29" s="171"/>
      <c r="E29" s="172">
        <v>17294.900000000001</v>
      </c>
      <c r="F29" s="172">
        <v>17294.900000000001</v>
      </c>
      <c r="G29" s="173">
        <v>27658.71</v>
      </c>
      <c r="H29" s="174">
        <v>9431.68</v>
      </c>
      <c r="I29" s="174">
        <v>6318.89</v>
      </c>
      <c r="J29" s="174">
        <v>1920.94</v>
      </c>
      <c r="K29" s="174">
        <v>9987.2000000000007</v>
      </c>
      <c r="L29" s="173">
        <v>-10363.809999999998</v>
      </c>
      <c r="M29" s="169">
        <v>0.2</v>
      </c>
      <c r="N29" s="170" t="s">
        <v>137</v>
      </c>
      <c r="O29" s="184" t="s">
        <v>521</v>
      </c>
    </row>
    <row r="30" spans="1:15" ht="15" customHeight="1">
      <c r="A30" s="155" t="s">
        <v>371</v>
      </c>
      <c r="B30" s="177">
        <v>846122</v>
      </c>
      <c r="C30" s="158" t="s">
        <v>159</v>
      </c>
      <c r="D30" s="144"/>
      <c r="E30" s="145">
        <v>17294.900000000001</v>
      </c>
      <c r="F30" s="141">
        <v>17294.900000000001</v>
      </c>
      <c r="G30" s="141">
        <v>7247.57</v>
      </c>
      <c r="H30" s="141">
        <v>2899.07</v>
      </c>
      <c r="I30" s="141">
        <v>1972.58</v>
      </c>
      <c r="J30" s="141">
        <v>599.66</v>
      </c>
      <c r="K30" s="141">
        <v>1776.26</v>
      </c>
      <c r="L30" s="141">
        <v>10047.330000000002</v>
      </c>
      <c r="M30" s="135">
        <v>0.11</v>
      </c>
      <c r="N30" s="130" t="s">
        <v>137</v>
      </c>
      <c r="O30" s="184" t="s">
        <v>521</v>
      </c>
    </row>
    <row r="31" spans="1:15" ht="15.75">
      <c r="A31" s="155" t="s">
        <v>394</v>
      </c>
      <c r="B31" s="177">
        <v>132031</v>
      </c>
      <c r="C31" s="158" t="s">
        <v>395</v>
      </c>
      <c r="D31" s="144"/>
      <c r="E31" s="159">
        <v>17297.900000000001</v>
      </c>
      <c r="F31" s="160">
        <v>17297.900000000001</v>
      </c>
      <c r="G31" s="141">
        <v>39110.11</v>
      </c>
      <c r="H31" s="141">
        <v>30109.48</v>
      </c>
      <c r="I31" s="141">
        <v>5540.16</v>
      </c>
      <c r="J31" s="141">
        <v>1684.21</v>
      </c>
      <c r="K31" s="141">
        <v>1776.26</v>
      </c>
      <c r="L31" s="141">
        <v>-21812.21</v>
      </c>
      <c r="M31" s="135">
        <v>0.26</v>
      </c>
      <c r="N31" s="130" t="s">
        <v>134</v>
      </c>
      <c r="O31" s="184" t="s">
        <v>522</v>
      </c>
    </row>
    <row r="32" spans="1:15" ht="15.75">
      <c r="A32" s="133" t="s">
        <v>382</v>
      </c>
      <c r="B32" s="177">
        <v>5435001</v>
      </c>
      <c r="C32" s="158" t="s">
        <v>396</v>
      </c>
      <c r="D32" s="146"/>
      <c r="E32" s="272">
        <v>550</v>
      </c>
      <c r="F32" s="272">
        <v>550</v>
      </c>
      <c r="G32" s="141"/>
      <c r="H32" s="141"/>
      <c r="I32" s="141"/>
      <c r="J32" s="141"/>
      <c r="K32" s="141"/>
      <c r="L32" s="141"/>
      <c r="M32" s="148">
        <v>0.04</v>
      </c>
      <c r="N32" s="151" t="s">
        <v>306</v>
      </c>
      <c r="O32" s="9" t="s">
        <v>49</v>
      </c>
    </row>
    <row r="33" spans="1:16" s="129" customFormat="1" ht="15.75">
      <c r="A33" s="133"/>
      <c r="B33" s="177"/>
      <c r="C33" s="158"/>
      <c r="D33" s="146"/>
      <c r="E33" s="269"/>
      <c r="F33" s="269"/>
      <c r="G33" s="141">
        <v>241213.61000000002</v>
      </c>
      <c r="H33" s="141">
        <v>167920.19</v>
      </c>
      <c r="I33" s="141">
        <v>36964.11</v>
      </c>
      <c r="J33" s="141">
        <v>11237.080000000002</v>
      </c>
      <c r="K33" s="141">
        <v>25092.23</v>
      </c>
      <c r="L33" s="141">
        <v>-240663.61000000002</v>
      </c>
      <c r="M33" s="148">
        <v>0.34</v>
      </c>
      <c r="N33" s="151" t="s">
        <v>140</v>
      </c>
      <c r="O33" s="9" t="s">
        <v>50</v>
      </c>
    </row>
    <row r="34" spans="1:16" ht="27.75" customHeight="1">
      <c r="A34" s="133" t="s">
        <v>397</v>
      </c>
      <c r="B34" s="177">
        <v>5440001</v>
      </c>
      <c r="C34" s="157" t="s">
        <v>398</v>
      </c>
      <c r="D34" s="144"/>
      <c r="E34" s="147">
        <v>550</v>
      </c>
      <c r="F34" s="143">
        <v>550</v>
      </c>
      <c r="G34" s="141">
        <v>50737.56</v>
      </c>
      <c r="H34" s="141">
        <v>30325.06</v>
      </c>
      <c r="I34" s="141">
        <v>8331.48</v>
      </c>
      <c r="J34" s="141">
        <v>2532.77</v>
      </c>
      <c r="K34" s="141">
        <v>9548.25</v>
      </c>
      <c r="L34" s="141">
        <v>-50187.56</v>
      </c>
      <c r="M34" s="135">
        <v>0.12</v>
      </c>
      <c r="N34" s="130" t="s">
        <v>326</v>
      </c>
      <c r="O34" s="9" t="s">
        <v>49</v>
      </c>
    </row>
    <row r="35" spans="1:16" ht="28.5" customHeight="1">
      <c r="A35" s="133" t="s">
        <v>399</v>
      </c>
      <c r="B35" s="177">
        <v>5446001</v>
      </c>
      <c r="C35" s="157" t="s">
        <v>148</v>
      </c>
      <c r="D35" s="144"/>
      <c r="E35" s="145">
        <v>17294.900000000001</v>
      </c>
      <c r="F35" s="141">
        <v>17294.900000000001</v>
      </c>
      <c r="G35" s="141">
        <v>43844.959999999999</v>
      </c>
      <c r="H35" s="141">
        <v>35686.839999999997</v>
      </c>
      <c r="I35" s="141">
        <v>3531.91</v>
      </c>
      <c r="J35" s="141">
        <v>1073.7</v>
      </c>
      <c r="K35" s="141">
        <v>3552.51</v>
      </c>
      <c r="L35" s="141">
        <v>-26550.059999999998</v>
      </c>
      <c r="M35" s="135">
        <v>0.15</v>
      </c>
      <c r="N35" s="130" t="s">
        <v>140</v>
      </c>
      <c r="O35" s="184" t="s">
        <v>522</v>
      </c>
    </row>
    <row r="36" spans="1:16" ht="30">
      <c r="A36" s="133" t="s">
        <v>400</v>
      </c>
      <c r="B36" s="177">
        <v>846116</v>
      </c>
      <c r="C36" s="157" t="s">
        <v>159</v>
      </c>
      <c r="D36" s="144"/>
      <c r="E36" s="145">
        <v>17294.900000000001</v>
      </c>
      <c r="F36" s="141"/>
      <c r="G36" s="141">
        <v>20264.759999999998</v>
      </c>
      <c r="H36" s="141">
        <v>4417.91</v>
      </c>
      <c r="I36" s="141">
        <v>8412.18</v>
      </c>
      <c r="J36" s="141">
        <v>2557.3000000000002</v>
      </c>
      <c r="K36" s="141">
        <v>4877.37</v>
      </c>
      <c r="L36" s="141">
        <v>-2969.8599999999969</v>
      </c>
      <c r="M36" s="135">
        <v>0.03</v>
      </c>
      <c r="N36" s="130" t="s">
        <v>401</v>
      </c>
      <c r="O36" s="184" t="s">
        <v>521</v>
      </c>
    </row>
    <row r="37" spans="1:16" ht="33" customHeight="1">
      <c r="A37" s="133" t="s">
        <v>402</v>
      </c>
      <c r="B37" s="177">
        <v>5437001</v>
      </c>
      <c r="C37" s="157" t="s">
        <v>251</v>
      </c>
      <c r="D37" s="144"/>
      <c r="E37" s="145">
        <v>17294.900000000001</v>
      </c>
      <c r="F37" s="141">
        <v>2594.2399999999998</v>
      </c>
      <c r="G37" s="141">
        <v>23494.99</v>
      </c>
      <c r="H37" s="141">
        <v>10098.93</v>
      </c>
      <c r="I37" s="141">
        <v>7968.48</v>
      </c>
      <c r="J37" s="141">
        <v>2422.42</v>
      </c>
      <c r="K37" s="141">
        <v>3005.16</v>
      </c>
      <c r="L37" s="141">
        <v>-6200.09</v>
      </c>
      <c r="M37" s="135">
        <v>2.3E-2</v>
      </c>
      <c r="N37" s="130" t="s">
        <v>147</v>
      </c>
      <c r="O37" s="188" t="s">
        <v>82</v>
      </c>
    </row>
    <row r="38" spans="1:16" ht="29.25" customHeight="1">
      <c r="A38" s="133" t="s">
        <v>403</v>
      </c>
      <c r="B38" s="177">
        <v>4606009</v>
      </c>
      <c r="C38" s="157" t="s">
        <v>270</v>
      </c>
      <c r="D38" s="144"/>
      <c r="E38" s="145">
        <v>17294.900000000001</v>
      </c>
      <c r="F38" s="141"/>
      <c r="G38" s="141">
        <v>321004.75</v>
      </c>
      <c r="H38" s="141">
        <v>194373.62</v>
      </c>
      <c r="I38" s="141">
        <v>55625.96</v>
      </c>
      <c r="J38" s="141">
        <v>16910.29</v>
      </c>
      <c r="K38" s="141">
        <v>54094.879999999997</v>
      </c>
      <c r="L38" s="141">
        <v>-303709.84999999998</v>
      </c>
      <c r="M38" s="135">
        <v>0.5</v>
      </c>
      <c r="N38" s="130" t="s">
        <v>131</v>
      </c>
      <c r="O38" s="188" t="s">
        <v>83</v>
      </c>
    </row>
    <row r="39" spans="1:16" ht="15.75">
      <c r="A39" s="133" t="s">
        <v>404</v>
      </c>
      <c r="B39" s="177">
        <v>4606008</v>
      </c>
      <c r="C39" s="157" t="s">
        <v>270</v>
      </c>
      <c r="D39" s="144"/>
      <c r="E39" s="145">
        <v>17294.900000000001</v>
      </c>
      <c r="F39" s="141"/>
      <c r="G39" s="141">
        <v>213118.39</v>
      </c>
      <c r="H39" s="141">
        <v>114812.96</v>
      </c>
      <c r="I39" s="141">
        <v>32468.059999999998</v>
      </c>
      <c r="J39" s="141">
        <v>9870.2900000000009</v>
      </c>
      <c r="K39" s="141">
        <v>55967.08</v>
      </c>
      <c r="L39" s="141">
        <v>-195823.49000000002</v>
      </c>
      <c r="M39" s="135">
        <v>0.28999999999999998</v>
      </c>
      <c r="N39" s="130" t="s">
        <v>131</v>
      </c>
      <c r="O39" s="188" t="s">
        <v>83</v>
      </c>
    </row>
    <row r="40" spans="1:16" ht="15.75">
      <c r="A40" s="133" t="s">
        <v>405</v>
      </c>
      <c r="B40" s="177">
        <v>5446001</v>
      </c>
      <c r="C40" s="157" t="s">
        <v>148</v>
      </c>
      <c r="D40" s="144"/>
      <c r="E40" s="145">
        <v>17294.900000000001</v>
      </c>
      <c r="F40" s="141">
        <v>17294.900000000001</v>
      </c>
      <c r="G40" s="141">
        <v>91285.13</v>
      </c>
      <c r="H40" s="141">
        <v>24266.25</v>
      </c>
      <c r="I40" s="141">
        <v>31623.870000000003</v>
      </c>
      <c r="J40" s="141">
        <v>9613.65</v>
      </c>
      <c r="K40" s="141">
        <v>25781.360000000001</v>
      </c>
      <c r="L40" s="141">
        <v>-73990.23000000001</v>
      </c>
      <c r="M40" s="135">
        <v>5.5E-2</v>
      </c>
      <c r="N40" s="130" t="s">
        <v>131</v>
      </c>
      <c r="O40" s="188" t="s">
        <v>83</v>
      </c>
    </row>
    <row r="41" spans="1:16" ht="38.25" customHeight="1">
      <c r="A41" s="133" t="s">
        <v>406</v>
      </c>
      <c r="B41" s="177">
        <v>5435001</v>
      </c>
      <c r="C41" s="157" t="s">
        <v>396</v>
      </c>
      <c r="D41" s="144"/>
      <c r="E41" s="147">
        <v>550</v>
      </c>
      <c r="F41" s="143">
        <v>550</v>
      </c>
      <c r="G41" s="141">
        <v>66505.78</v>
      </c>
      <c r="H41" s="141">
        <v>27829.91</v>
      </c>
      <c r="I41" s="141">
        <v>11823.09</v>
      </c>
      <c r="J41" s="141">
        <v>3594.2200000000003</v>
      </c>
      <c r="K41" s="141">
        <v>23258.560000000001</v>
      </c>
      <c r="L41" s="141">
        <v>-65955.78</v>
      </c>
      <c r="M41" s="135">
        <v>5.8000000000000003E-2</v>
      </c>
      <c r="N41" s="130" t="s">
        <v>131</v>
      </c>
      <c r="O41" s="9" t="s">
        <v>54</v>
      </c>
    </row>
    <row r="42" spans="1:16" ht="33" customHeight="1">
      <c r="A42" s="133" t="s">
        <v>407</v>
      </c>
      <c r="B42" s="177">
        <v>846114</v>
      </c>
      <c r="C42" s="157" t="s">
        <v>159</v>
      </c>
      <c r="D42" s="146"/>
      <c r="E42" s="147">
        <v>17294.900000000001</v>
      </c>
      <c r="F42" s="143">
        <v>17294.900000000001</v>
      </c>
      <c r="G42" s="141">
        <v>56197.75</v>
      </c>
      <c r="H42" s="143">
        <v>31885.35</v>
      </c>
      <c r="I42" s="143">
        <v>12419.349999999999</v>
      </c>
      <c r="J42" s="143">
        <v>3775.48</v>
      </c>
      <c r="K42" s="143">
        <v>8117.57</v>
      </c>
      <c r="L42" s="141">
        <v>-38902.85</v>
      </c>
      <c r="M42" s="187">
        <v>0.32</v>
      </c>
      <c r="N42" s="144" t="s">
        <v>539</v>
      </c>
      <c r="O42" s="184" t="s">
        <v>521</v>
      </c>
    </row>
    <row r="43" spans="1:16" ht="28.5" customHeight="1">
      <c r="A43" s="133" t="s">
        <v>408</v>
      </c>
      <c r="B43" s="177">
        <v>4744005</v>
      </c>
      <c r="C43" s="133" t="s">
        <v>264</v>
      </c>
      <c r="D43" s="130"/>
      <c r="E43" s="134">
        <v>17294.900000000001</v>
      </c>
      <c r="F43" s="134">
        <v>17294.900000000001</v>
      </c>
      <c r="G43" s="141">
        <v>74549.7</v>
      </c>
      <c r="H43" s="134">
        <v>49508.2</v>
      </c>
      <c r="I43" s="134">
        <v>11030.65</v>
      </c>
      <c r="J43" s="134">
        <v>3353.32</v>
      </c>
      <c r="K43" s="134">
        <v>10657.53</v>
      </c>
      <c r="L43" s="141">
        <v>-57254.799999999996</v>
      </c>
      <c r="M43" s="135">
        <v>0.52</v>
      </c>
      <c r="N43" s="130" t="s">
        <v>134</v>
      </c>
      <c r="O43" s="184" t="s">
        <v>522</v>
      </c>
      <c r="P43" s="9" t="s">
        <v>50</v>
      </c>
    </row>
    <row r="44" spans="1:16" ht="15" customHeight="1">
      <c r="A44" s="133" t="s">
        <v>136</v>
      </c>
      <c r="B44" s="177">
        <v>5437001</v>
      </c>
      <c r="C44" s="133" t="s">
        <v>251</v>
      </c>
      <c r="D44" s="130"/>
      <c r="E44" s="134">
        <v>17294.900000000001</v>
      </c>
      <c r="F44" s="134">
        <v>2594.2399999999998</v>
      </c>
      <c r="G44" s="141">
        <v>16194.050000000001</v>
      </c>
      <c r="H44" s="134">
        <v>9314.98</v>
      </c>
      <c r="I44" s="134">
        <v>2551.04</v>
      </c>
      <c r="J44" s="134">
        <v>775.52</v>
      </c>
      <c r="K44" s="134">
        <v>3552.51</v>
      </c>
      <c r="L44" s="141">
        <v>1100.8500000000004</v>
      </c>
      <c r="M44" s="135">
        <v>0.08</v>
      </c>
      <c r="N44" s="130" t="s">
        <v>409</v>
      </c>
      <c r="O44" s="184" t="s">
        <v>522</v>
      </c>
    </row>
    <row r="45" spans="1:16" ht="15" customHeight="1">
      <c r="A45" s="133" t="s">
        <v>410</v>
      </c>
      <c r="B45" s="177">
        <v>846117</v>
      </c>
      <c r="C45" s="133" t="s">
        <v>159</v>
      </c>
      <c r="D45" s="130"/>
      <c r="E45" s="134">
        <v>17294.900000000001</v>
      </c>
      <c r="F45" s="134"/>
      <c r="G45" s="141">
        <v>6275.18</v>
      </c>
      <c r="H45" s="134">
        <v>1912.54</v>
      </c>
      <c r="I45" s="134">
        <v>1983.42</v>
      </c>
      <c r="J45" s="134">
        <v>602.96</v>
      </c>
      <c r="K45" s="134">
        <v>1776.26</v>
      </c>
      <c r="L45" s="141">
        <v>11019.720000000001</v>
      </c>
      <c r="M45" s="135">
        <v>0.09</v>
      </c>
      <c r="N45" s="130" t="s">
        <v>137</v>
      </c>
      <c r="O45" s="184" t="s">
        <v>521</v>
      </c>
    </row>
    <row r="46" spans="1:16" ht="28.5" customHeight="1">
      <c r="A46" s="181" t="s">
        <v>411</v>
      </c>
      <c r="B46" s="195">
        <v>4606008</v>
      </c>
      <c r="C46" s="181" t="s">
        <v>270</v>
      </c>
      <c r="D46" s="180"/>
      <c r="E46" s="67">
        <v>17294.900000000001</v>
      </c>
      <c r="F46" s="67"/>
      <c r="G46" s="196">
        <v>526359.48</v>
      </c>
      <c r="H46" s="67">
        <v>502761.65</v>
      </c>
      <c r="I46" s="67">
        <v>13970</v>
      </c>
      <c r="J46" s="67">
        <v>4246.8899999999994</v>
      </c>
      <c r="K46" s="67">
        <v>5380.94</v>
      </c>
      <c r="L46" s="196">
        <v>-509064.57999999996</v>
      </c>
      <c r="M46" s="179"/>
      <c r="N46" s="180"/>
      <c r="O46" s="180" t="s">
        <v>412</v>
      </c>
    </row>
    <row r="47" spans="1:16" ht="30" customHeight="1">
      <c r="A47" s="133" t="s">
        <v>413</v>
      </c>
      <c r="B47" s="177">
        <v>4743002</v>
      </c>
      <c r="C47" s="133" t="s">
        <v>414</v>
      </c>
      <c r="D47" s="130"/>
      <c r="E47" s="150">
        <v>17294.900000000001</v>
      </c>
      <c r="F47" s="150">
        <v>15565.42</v>
      </c>
      <c r="G47" s="141">
        <v>126621.31000000001</v>
      </c>
      <c r="H47" s="150">
        <v>104718.82</v>
      </c>
      <c r="I47" s="150">
        <v>11967.130000000001</v>
      </c>
      <c r="J47" s="150">
        <v>3638.0099999999998</v>
      </c>
      <c r="K47" s="150">
        <v>6297.35</v>
      </c>
      <c r="L47" s="141">
        <v>-109326.41</v>
      </c>
      <c r="M47" s="187"/>
      <c r="N47" s="130" t="s">
        <v>556</v>
      </c>
      <c r="O47" s="204" t="s">
        <v>566</v>
      </c>
    </row>
    <row r="48" spans="1:16" ht="30" customHeight="1">
      <c r="A48" s="176" t="s">
        <v>415</v>
      </c>
      <c r="B48" s="177">
        <v>5437001</v>
      </c>
      <c r="C48" s="133" t="s">
        <v>251</v>
      </c>
      <c r="D48" s="130"/>
      <c r="E48" s="150">
        <v>17294.900000000001</v>
      </c>
      <c r="F48" s="150">
        <v>2594.2399999999998</v>
      </c>
      <c r="G48" s="141">
        <v>934701.17</v>
      </c>
      <c r="H48" s="150">
        <v>917220.88</v>
      </c>
      <c r="I48" s="150">
        <v>8200.0400000000009</v>
      </c>
      <c r="J48" s="150">
        <v>2492.8199999999997</v>
      </c>
      <c r="K48" s="150">
        <v>6787.43</v>
      </c>
      <c r="L48" s="141">
        <v>-917406.27</v>
      </c>
      <c r="M48" s="187"/>
      <c r="N48" s="144"/>
      <c r="O48" s="130" t="s">
        <v>563</v>
      </c>
    </row>
    <row r="49" spans="1:15" ht="30">
      <c r="A49" s="176" t="s">
        <v>416</v>
      </c>
      <c r="B49" s="177">
        <v>5437001</v>
      </c>
      <c r="C49" s="133" t="s">
        <v>251</v>
      </c>
      <c r="D49" s="130"/>
      <c r="E49" s="150">
        <v>17294.900000000001</v>
      </c>
      <c r="F49" s="150">
        <v>2594.2399999999998</v>
      </c>
      <c r="G49" s="141">
        <v>516275.13</v>
      </c>
      <c r="H49" s="150">
        <v>497693.64</v>
      </c>
      <c r="I49" s="150">
        <v>10311.040000000001</v>
      </c>
      <c r="J49" s="150">
        <v>3134.5499999999997</v>
      </c>
      <c r="K49" s="150">
        <v>5135.8999999999996</v>
      </c>
      <c r="L49" s="141">
        <v>-498980.23</v>
      </c>
      <c r="M49" s="187"/>
      <c r="N49" s="130" t="s">
        <v>417</v>
      </c>
      <c r="O49" s="204" t="s">
        <v>563</v>
      </c>
    </row>
    <row r="50" spans="1:15" ht="15.75">
      <c r="A50" s="133" t="s">
        <v>418</v>
      </c>
      <c r="B50" s="177">
        <v>5464001</v>
      </c>
      <c r="C50" s="133" t="s">
        <v>419</v>
      </c>
      <c r="D50" s="130"/>
      <c r="E50" s="182">
        <v>550</v>
      </c>
      <c r="F50" s="182"/>
      <c r="G50" s="141">
        <v>67046.350000000006</v>
      </c>
      <c r="H50" s="150">
        <v>38124.58</v>
      </c>
      <c r="I50" s="150">
        <v>12507.36</v>
      </c>
      <c r="J50" s="150">
        <v>3802.24</v>
      </c>
      <c r="K50" s="150">
        <v>12612.17</v>
      </c>
      <c r="L50" s="141">
        <v>-66496.350000000006</v>
      </c>
      <c r="M50" s="135">
        <v>0.15</v>
      </c>
      <c r="N50" s="130" t="s">
        <v>420</v>
      </c>
      <c r="O50" s="9" t="s">
        <v>49</v>
      </c>
    </row>
    <row r="51" spans="1:15" ht="36" customHeight="1">
      <c r="A51" s="133" t="s">
        <v>421</v>
      </c>
      <c r="B51" s="177">
        <v>34003</v>
      </c>
      <c r="C51" s="133" t="s">
        <v>422</v>
      </c>
      <c r="D51" s="130"/>
      <c r="E51" s="150">
        <v>17294.900000000001</v>
      </c>
      <c r="F51" s="150">
        <v>17294.900000000001</v>
      </c>
      <c r="G51" s="141">
        <v>59226.09</v>
      </c>
      <c r="H51" s="150">
        <v>37191.51</v>
      </c>
      <c r="I51" s="150">
        <v>8009.02</v>
      </c>
      <c r="J51" s="150">
        <v>2434.7399999999998</v>
      </c>
      <c r="K51" s="150">
        <v>11590.82</v>
      </c>
      <c r="L51" s="141">
        <v>-41931.189999999995</v>
      </c>
      <c r="M51" s="135">
        <v>0.2</v>
      </c>
      <c r="N51" s="130" t="s">
        <v>139</v>
      </c>
      <c r="O51" s="184" t="s">
        <v>522</v>
      </c>
    </row>
    <row r="52" spans="1:15" ht="30">
      <c r="A52" s="133" t="s">
        <v>423</v>
      </c>
      <c r="B52" s="177">
        <v>4744005</v>
      </c>
      <c r="C52" s="133" t="s">
        <v>283</v>
      </c>
      <c r="D52" s="130"/>
      <c r="E52" s="150">
        <v>17294.900000000001</v>
      </c>
      <c r="F52" s="150">
        <v>17294.900000000001</v>
      </c>
      <c r="G52" s="141">
        <v>98093.420000000013</v>
      </c>
      <c r="H52" s="150">
        <v>21241.89</v>
      </c>
      <c r="I52" s="150">
        <v>33288.57</v>
      </c>
      <c r="J52" s="150">
        <v>10119.73</v>
      </c>
      <c r="K52" s="150">
        <v>33443.230000000003</v>
      </c>
      <c r="L52" s="141">
        <v>-80798.520000000019</v>
      </c>
      <c r="M52" s="135">
        <v>0.1</v>
      </c>
      <c r="N52" s="130" t="s">
        <v>424</v>
      </c>
      <c r="O52" s="188" t="s">
        <v>82</v>
      </c>
    </row>
    <row r="53" spans="1:15" ht="30">
      <c r="A53" s="181" t="s">
        <v>425</v>
      </c>
      <c r="B53" s="195">
        <v>4606009</v>
      </c>
      <c r="C53" s="181" t="s">
        <v>270</v>
      </c>
      <c r="D53" s="180"/>
      <c r="E53" s="67">
        <v>17294.900000000001</v>
      </c>
      <c r="F53" s="67"/>
      <c r="G53" s="196">
        <v>525071.85000000009</v>
      </c>
      <c r="H53" s="67">
        <v>501653.03</v>
      </c>
      <c r="I53" s="67">
        <v>13970</v>
      </c>
      <c r="J53" s="67">
        <v>4246.8899999999994</v>
      </c>
      <c r="K53" s="67">
        <v>5201.93</v>
      </c>
      <c r="L53" s="196">
        <v>-507776.95000000007</v>
      </c>
      <c r="M53" s="179"/>
      <c r="N53" s="180"/>
      <c r="O53" s="180" t="s">
        <v>426</v>
      </c>
    </row>
    <row r="54" spans="1:15" ht="15.75">
      <c r="A54" s="133" t="s">
        <v>427</v>
      </c>
      <c r="B54" s="177">
        <v>846118</v>
      </c>
      <c r="C54" s="133" t="s">
        <v>159</v>
      </c>
      <c r="D54" s="130"/>
      <c r="E54" s="150">
        <v>17294.900000000001</v>
      </c>
      <c r="F54" s="150"/>
      <c r="G54" s="141">
        <v>45431.68</v>
      </c>
      <c r="H54" s="150">
        <v>21422.02</v>
      </c>
      <c r="I54" s="150">
        <v>12419.349999999999</v>
      </c>
      <c r="J54" s="150">
        <v>3775.48</v>
      </c>
      <c r="K54" s="150">
        <v>7814.83</v>
      </c>
      <c r="L54" s="141">
        <v>-28136.78</v>
      </c>
      <c r="M54" s="135">
        <v>0.2</v>
      </c>
      <c r="N54" s="130" t="s">
        <v>137</v>
      </c>
      <c r="O54" s="184" t="s">
        <v>521</v>
      </c>
    </row>
    <row r="55" spans="1:15" ht="15.75">
      <c r="A55" s="133" t="s">
        <v>144</v>
      </c>
      <c r="B55" s="177">
        <v>5342001</v>
      </c>
      <c r="C55" s="133" t="s">
        <v>428</v>
      </c>
      <c r="D55" s="130"/>
      <c r="E55" s="182">
        <v>550</v>
      </c>
      <c r="F55" s="182">
        <v>550</v>
      </c>
      <c r="G55" s="141">
        <v>183642.18</v>
      </c>
      <c r="H55" s="150">
        <v>126929.7</v>
      </c>
      <c r="I55" s="150">
        <v>28081.420000000002</v>
      </c>
      <c r="J55" s="150">
        <v>8536.75</v>
      </c>
      <c r="K55" s="150">
        <v>20094.310000000001</v>
      </c>
      <c r="L55" s="141">
        <v>-183092.18</v>
      </c>
      <c r="M55" s="148">
        <v>0.38</v>
      </c>
      <c r="N55" s="151" t="s">
        <v>138</v>
      </c>
      <c r="O55" s="27" t="s">
        <v>50</v>
      </c>
    </row>
    <row r="56" spans="1:15" ht="15.75">
      <c r="A56" s="133" t="s">
        <v>429</v>
      </c>
      <c r="B56" s="177">
        <v>5251001</v>
      </c>
      <c r="C56" s="133" t="s">
        <v>430</v>
      </c>
      <c r="D56" s="130"/>
      <c r="E56" s="182">
        <v>550</v>
      </c>
      <c r="F56" s="182">
        <v>550</v>
      </c>
      <c r="G56" s="141">
        <v>14284.93</v>
      </c>
      <c r="H56" s="150">
        <v>6098.97</v>
      </c>
      <c r="I56" s="150">
        <v>3687.12</v>
      </c>
      <c r="J56" s="150">
        <v>1120.8800000000001</v>
      </c>
      <c r="K56" s="150">
        <v>3377.96</v>
      </c>
      <c r="L56" s="141">
        <v>-13734.93</v>
      </c>
      <c r="M56" s="135">
        <v>0.112</v>
      </c>
      <c r="N56" s="130" t="s">
        <v>135</v>
      </c>
      <c r="O56" s="9" t="s">
        <v>49</v>
      </c>
    </row>
    <row r="57" spans="1:15">
      <c r="A57" s="133" t="s">
        <v>431</v>
      </c>
      <c r="B57" s="177">
        <v>846130</v>
      </c>
      <c r="C57" s="133" t="s">
        <v>159</v>
      </c>
      <c r="D57" s="130"/>
      <c r="E57" s="150">
        <v>17821.28</v>
      </c>
      <c r="F57" s="150"/>
      <c r="G57" s="141">
        <v>38518.480000000003</v>
      </c>
      <c r="H57" s="150">
        <v>22191</v>
      </c>
      <c r="I57" s="150">
        <v>6863.4400000000005</v>
      </c>
      <c r="J57" s="150">
        <v>2086.4899999999998</v>
      </c>
      <c r="K57" s="150">
        <v>7377.55</v>
      </c>
      <c r="L57" s="141">
        <v>-20697.200000000004</v>
      </c>
      <c r="M57" s="187"/>
      <c r="N57" s="144"/>
      <c r="O57" s="130"/>
    </row>
    <row r="58" spans="1:15" ht="30">
      <c r="A58" s="133" t="s">
        <v>432</v>
      </c>
      <c r="B58" s="177">
        <v>1115014</v>
      </c>
      <c r="C58" s="133" t="s">
        <v>310</v>
      </c>
      <c r="D58" s="130"/>
      <c r="E58" s="150">
        <v>17294.900000000001</v>
      </c>
      <c r="F58" s="150">
        <v>17294.900000000001</v>
      </c>
      <c r="G58" s="141">
        <v>679779.63</v>
      </c>
      <c r="H58" s="150">
        <v>357626.47</v>
      </c>
      <c r="I58" s="150">
        <v>168491.53</v>
      </c>
      <c r="J58" s="150">
        <v>51221.42</v>
      </c>
      <c r="K58" s="150">
        <v>102440.21</v>
      </c>
      <c r="L58" s="141">
        <v>-662484.73</v>
      </c>
      <c r="M58" s="135">
        <v>0.63500000000000001</v>
      </c>
      <c r="N58" s="130" t="s">
        <v>130</v>
      </c>
      <c r="O58" s="188" t="s">
        <v>84</v>
      </c>
    </row>
    <row r="59" spans="1:15" ht="30">
      <c r="A59" s="133" t="s">
        <v>433</v>
      </c>
      <c r="B59" s="177">
        <v>34003</v>
      </c>
      <c r="C59" s="133" t="s">
        <v>422</v>
      </c>
      <c r="D59" s="130"/>
      <c r="E59" s="150">
        <v>17294.900000000001</v>
      </c>
      <c r="F59" s="150">
        <v>17294.900000000001</v>
      </c>
      <c r="G59" s="141">
        <v>43413.440000000002</v>
      </c>
      <c r="H59" s="150">
        <v>13015.77</v>
      </c>
      <c r="I59" s="150">
        <v>16449.420000000002</v>
      </c>
      <c r="J59" s="150">
        <v>5000.62</v>
      </c>
      <c r="K59" s="150">
        <v>8947.6299999999992</v>
      </c>
      <c r="L59" s="141">
        <v>-26118.54</v>
      </c>
      <c r="M59" s="199">
        <v>0.03</v>
      </c>
      <c r="N59" s="157" t="s">
        <v>549</v>
      </c>
      <c r="O59" s="188" t="s">
        <v>83</v>
      </c>
    </row>
    <row r="60" spans="1:15" ht="15.75">
      <c r="A60" s="133" t="s">
        <v>434</v>
      </c>
      <c r="B60" s="177">
        <v>4743002</v>
      </c>
      <c r="C60" s="133" t="s">
        <v>435</v>
      </c>
      <c r="D60" s="130"/>
      <c r="E60" s="150">
        <v>17294.900000000001</v>
      </c>
      <c r="F60" s="150">
        <v>15565.42</v>
      </c>
      <c r="G60" s="141">
        <v>196687.72</v>
      </c>
      <c r="H60" s="150">
        <v>76572.84</v>
      </c>
      <c r="I60" s="150">
        <v>59014.53</v>
      </c>
      <c r="J60" s="150">
        <v>17940.420000000002</v>
      </c>
      <c r="K60" s="150">
        <v>43159.93</v>
      </c>
      <c r="L60" s="141">
        <v>-179392.82</v>
      </c>
      <c r="M60" s="187">
        <v>0.14000000000000001</v>
      </c>
      <c r="N60" s="144" t="s">
        <v>552</v>
      </c>
      <c r="O60" s="184" t="s">
        <v>543</v>
      </c>
    </row>
    <row r="61" spans="1:15" ht="15.75">
      <c r="A61" s="133" t="s">
        <v>436</v>
      </c>
      <c r="B61" s="177">
        <v>5223001</v>
      </c>
      <c r="C61" s="133" t="s">
        <v>437</v>
      </c>
      <c r="D61" s="130"/>
      <c r="E61" s="150">
        <v>16689.71</v>
      </c>
      <c r="F61" s="150">
        <v>16411.55</v>
      </c>
      <c r="G61" s="141">
        <v>34488.19</v>
      </c>
      <c r="H61" s="150">
        <v>4090.52</v>
      </c>
      <c r="I61" s="150">
        <v>16449.420000000002</v>
      </c>
      <c r="J61" s="150">
        <v>5000.62</v>
      </c>
      <c r="K61" s="150">
        <v>8947.6299999999992</v>
      </c>
      <c r="L61" s="141">
        <v>-17798.480000000003</v>
      </c>
      <c r="M61" s="187">
        <v>1.6E-2</v>
      </c>
      <c r="N61" s="144" t="s">
        <v>550</v>
      </c>
      <c r="O61" s="188" t="s">
        <v>82</v>
      </c>
    </row>
    <row r="62" spans="1:15" ht="15.75">
      <c r="A62" s="133" t="s">
        <v>438</v>
      </c>
      <c r="B62" s="177">
        <v>5475001</v>
      </c>
      <c r="C62" s="133" t="s">
        <v>439</v>
      </c>
      <c r="D62" s="130"/>
      <c r="E62" s="182">
        <v>550</v>
      </c>
      <c r="F62" s="182"/>
      <c r="G62" s="141">
        <v>45199.710000000006</v>
      </c>
      <c r="H62" s="150">
        <v>25466.93</v>
      </c>
      <c r="I62" s="150">
        <v>8181.84</v>
      </c>
      <c r="J62" s="150">
        <v>2487.2799999999997</v>
      </c>
      <c r="K62" s="150">
        <v>9063.66</v>
      </c>
      <c r="L62" s="141">
        <v>-44649.710000000006</v>
      </c>
      <c r="M62" s="187">
        <v>7.0000000000000007E-2</v>
      </c>
      <c r="N62" s="144" t="s">
        <v>139</v>
      </c>
      <c r="O62" s="27" t="s">
        <v>50</v>
      </c>
    </row>
    <row r="63" spans="1:15" ht="15.75">
      <c r="A63" s="133" t="s">
        <v>440</v>
      </c>
      <c r="B63" s="177">
        <v>992008</v>
      </c>
      <c r="C63" s="133" t="s">
        <v>441</v>
      </c>
      <c r="D63" s="130"/>
      <c r="E63" s="150">
        <v>17294.900000000001</v>
      </c>
      <c r="F63" s="150">
        <v>17294.900000000001</v>
      </c>
      <c r="G63" s="141">
        <v>33780.89</v>
      </c>
      <c r="H63" s="150">
        <v>14588.95</v>
      </c>
      <c r="I63" s="150">
        <v>7246.35</v>
      </c>
      <c r="J63" s="150">
        <v>2202.8900000000003</v>
      </c>
      <c r="K63" s="150">
        <v>9742.7000000000007</v>
      </c>
      <c r="L63" s="141">
        <v>-16485.989999999998</v>
      </c>
      <c r="M63" s="187">
        <v>0.1</v>
      </c>
      <c r="N63" s="144" t="s">
        <v>135</v>
      </c>
      <c r="O63" s="184" t="s">
        <v>521</v>
      </c>
    </row>
    <row r="64" spans="1:15">
      <c r="A64" s="133" t="s">
        <v>442</v>
      </c>
      <c r="B64" s="177">
        <v>1340002</v>
      </c>
      <c r="C64" s="133" t="s">
        <v>443</v>
      </c>
      <c r="D64" s="130"/>
      <c r="E64" s="150">
        <v>303261.59999999998</v>
      </c>
      <c r="F64" s="150">
        <v>303261.59999999998</v>
      </c>
      <c r="G64" s="141">
        <v>146027.56</v>
      </c>
      <c r="H64" s="150">
        <v>65610.709999999992</v>
      </c>
      <c r="I64" s="150">
        <v>38783.980000000003</v>
      </c>
      <c r="J64" s="150">
        <v>11790.329999999998</v>
      </c>
      <c r="K64" s="150">
        <v>29842.54</v>
      </c>
      <c r="L64" s="141">
        <v>157234.03999999998</v>
      </c>
      <c r="M64" s="187">
        <v>0.105</v>
      </c>
      <c r="N64" s="144" t="s">
        <v>131</v>
      </c>
      <c r="O64" s="130"/>
    </row>
    <row r="65" spans="1:22" ht="30">
      <c r="A65" s="133" t="s">
        <v>444</v>
      </c>
      <c r="B65" s="177">
        <v>5505001</v>
      </c>
      <c r="C65" s="133" t="s">
        <v>445</v>
      </c>
      <c r="D65" s="130"/>
      <c r="E65" s="134">
        <v>17821.28</v>
      </c>
      <c r="F65" s="134">
        <v>17821.28</v>
      </c>
      <c r="G65" s="141">
        <v>43601.33</v>
      </c>
      <c r="H65" s="134">
        <v>12610.89</v>
      </c>
      <c r="I65" s="134">
        <v>11882.64</v>
      </c>
      <c r="J65" s="134">
        <v>3612.3199999999997</v>
      </c>
      <c r="K65" s="134">
        <v>15495.48</v>
      </c>
      <c r="L65" s="141">
        <v>-25780.050000000003</v>
      </c>
      <c r="M65" s="199">
        <v>2.5999999999999999E-2</v>
      </c>
      <c r="N65" s="144" t="s">
        <v>131</v>
      </c>
      <c r="O65" s="188" t="s">
        <v>83</v>
      </c>
    </row>
    <row r="66" spans="1:22" ht="30">
      <c r="A66" s="133" t="s">
        <v>446</v>
      </c>
      <c r="B66" s="177">
        <v>5493001</v>
      </c>
      <c r="C66" s="133" t="s">
        <v>447</v>
      </c>
      <c r="D66" s="130"/>
      <c r="E66" s="134">
        <v>17294.900000000001</v>
      </c>
      <c r="F66" s="134">
        <v>17294.900000000001</v>
      </c>
      <c r="G66" s="141">
        <v>308212.18</v>
      </c>
      <c r="H66" s="134">
        <v>207941.03</v>
      </c>
      <c r="I66" s="134">
        <v>41563.86</v>
      </c>
      <c r="J66" s="134">
        <v>12635.41</v>
      </c>
      <c r="K66" s="134">
        <v>46071.88</v>
      </c>
      <c r="L66" s="141">
        <v>-290917.27999999997</v>
      </c>
      <c r="M66" s="187">
        <v>0.5</v>
      </c>
      <c r="N66" s="144" t="s">
        <v>448</v>
      </c>
      <c r="O66" s="184" t="s">
        <v>522</v>
      </c>
    </row>
    <row r="67" spans="1:22" ht="15.75">
      <c r="A67" s="133" t="s">
        <v>449</v>
      </c>
      <c r="B67" s="177">
        <v>846132</v>
      </c>
      <c r="C67" s="133" t="s">
        <v>159</v>
      </c>
      <c r="D67" s="130"/>
      <c r="E67" s="150">
        <v>17821.28</v>
      </c>
      <c r="F67" s="150">
        <v>17821.28</v>
      </c>
      <c r="G67" s="141">
        <v>18293.75</v>
      </c>
      <c r="H67" s="150">
        <v>4053.39</v>
      </c>
      <c r="I67" s="150">
        <v>3700.6899999999996</v>
      </c>
      <c r="J67" s="150">
        <v>1125.01</v>
      </c>
      <c r="K67" s="150">
        <v>9414.66</v>
      </c>
      <c r="L67" s="141">
        <v>-472.47000000000116</v>
      </c>
      <c r="M67" s="187">
        <v>0.14000000000000001</v>
      </c>
      <c r="N67" s="144" t="s">
        <v>551</v>
      </c>
      <c r="O67" s="184" t="s">
        <v>521</v>
      </c>
    </row>
    <row r="68" spans="1:22" ht="30">
      <c r="A68" s="133" t="s">
        <v>450</v>
      </c>
      <c r="B68" s="177">
        <v>846133</v>
      </c>
      <c r="C68" s="133" t="s">
        <v>159</v>
      </c>
      <c r="D68" s="130"/>
      <c r="E68" s="150">
        <v>17821.28</v>
      </c>
      <c r="F68" s="150">
        <v>17821.28</v>
      </c>
      <c r="G68" s="141">
        <v>42270.959999999992</v>
      </c>
      <c r="H68" s="150">
        <v>20673.57</v>
      </c>
      <c r="I68" s="150">
        <v>11389.019999999999</v>
      </c>
      <c r="J68" s="150">
        <v>3462.27</v>
      </c>
      <c r="K68" s="150">
        <v>6746.1</v>
      </c>
      <c r="L68" s="141">
        <v>-24449.679999999993</v>
      </c>
      <c r="M68" s="135">
        <v>0.45</v>
      </c>
      <c r="N68" s="130" t="s">
        <v>137</v>
      </c>
      <c r="O68" s="184" t="s">
        <v>521</v>
      </c>
    </row>
    <row r="69" spans="1:22" ht="30">
      <c r="A69" s="133" t="s">
        <v>451</v>
      </c>
      <c r="B69" s="177">
        <v>846133</v>
      </c>
      <c r="C69" s="133" t="s">
        <v>159</v>
      </c>
      <c r="D69" s="130"/>
      <c r="E69" s="150">
        <v>17821.28</v>
      </c>
      <c r="F69" s="150">
        <v>17821.28</v>
      </c>
      <c r="G69" s="141">
        <v>18854.12</v>
      </c>
      <c r="H69" s="150">
        <v>6121.63</v>
      </c>
      <c r="I69" s="150">
        <v>7177.49</v>
      </c>
      <c r="J69" s="150">
        <v>2181.9499999999998</v>
      </c>
      <c r="K69" s="150">
        <v>3373.05</v>
      </c>
      <c r="L69" s="141">
        <v>-1032.8400000000001</v>
      </c>
      <c r="M69" s="135">
        <v>0.1</v>
      </c>
      <c r="N69" s="130" t="s">
        <v>137</v>
      </c>
      <c r="O69" s="184" t="s">
        <v>521</v>
      </c>
    </row>
    <row r="70" spans="1:22" ht="30">
      <c r="A70" s="133" t="s">
        <v>452</v>
      </c>
      <c r="B70" s="177">
        <v>846133</v>
      </c>
      <c r="C70" s="133" t="s">
        <v>159</v>
      </c>
      <c r="D70" s="130"/>
      <c r="E70" s="150">
        <v>17821.28</v>
      </c>
      <c r="F70" s="150">
        <v>17821.28</v>
      </c>
      <c r="G70" s="141">
        <v>18155.36</v>
      </c>
      <c r="H70" s="150">
        <v>5422.87</v>
      </c>
      <c r="I70" s="150">
        <v>7177.49</v>
      </c>
      <c r="J70" s="150">
        <v>2181.9499999999998</v>
      </c>
      <c r="K70" s="150">
        <v>3373.05</v>
      </c>
      <c r="L70" s="141">
        <v>-334.08000000000175</v>
      </c>
      <c r="M70" s="135">
        <v>0.1</v>
      </c>
      <c r="N70" s="130" t="s">
        <v>137</v>
      </c>
      <c r="O70" s="184" t="s">
        <v>521</v>
      </c>
    </row>
    <row r="71" spans="1:22">
      <c r="A71" s="176" t="s">
        <v>453</v>
      </c>
      <c r="B71" s="177">
        <v>1115014</v>
      </c>
      <c r="C71" s="133" t="s">
        <v>310</v>
      </c>
      <c r="D71" s="130"/>
      <c r="E71" s="150">
        <v>17294.900000000001</v>
      </c>
      <c r="F71" s="150">
        <v>17294.900000000001</v>
      </c>
      <c r="G71" s="141">
        <v>1001081.6000000001</v>
      </c>
      <c r="H71" s="150">
        <v>963942.81</v>
      </c>
      <c r="I71" s="150">
        <v>15639.41</v>
      </c>
      <c r="J71" s="150">
        <v>4754.38</v>
      </c>
      <c r="K71" s="150">
        <v>16745</v>
      </c>
      <c r="L71" s="141">
        <v>-983786.70000000007</v>
      </c>
      <c r="M71" s="187"/>
      <c r="N71" s="144"/>
      <c r="O71" s="130" t="s">
        <v>558</v>
      </c>
    </row>
    <row r="72" spans="1:22" ht="30">
      <c r="A72" s="176" t="s">
        <v>454</v>
      </c>
      <c r="B72" s="177">
        <v>1115014</v>
      </c>
      <c r="C72" s="133" t="s">
        <v>310</v>
      </c>
      <c r="D72" s="130"/>
      <c r="E72" s="150">
        <v>17294.900000000001</v>
      </c>
      <c r="F72" s="150">
        <v>17294.900000000001</v>
      </c>
      <c r="G72" s="141">
        <v>228487.23</v>
      </c>
      <c r="H72" s="150">
        <v>205125</v>
      </c>
      <c r="I72" s="150">
        <v>13970</v>
      </c>
      <c r="J72" s="150">
        <v>4246.8899999999994</v>
      </c>
      <c r="K72" s="150">
        <v>5145.34</v>
      </c>
      <c r="L72" s="141">
        <v>-211192.33000000002</v>
      </c>
      <c r="M72" s="187"/>
      <c r="N72" s="130" t="s">
        <v>455</v>
      </c>
      <c r="O72" s="204" t="s">
        <v>558</v>
      </c>
    </row>
    <row r="73" spans="1:22" ht="30">
      <c r="A73" s="133" t="s">
        <v>456</v>
      </c>
      <c r="B73" s="177">
        <v>4808003</v>
      </c>
      <c r="C73" s="133" t="s">
        <v>457</v>
      </c>
      <c r="D73" s="130"/>
      <c r="E73" s="150">
        <v>17294.900000000001</v>
      </c>
      <c r="F73" s="150">
        <v>17294.900000000001</v>
      </c>
      <c r="G73" s="141">
        <v>99855.07</v>
      </c>
      <c r="H73" s="150">
        <v>68395.03</v>
      </c>
      <c r="I73" s="150">
        <v>13318.69</v>
      </c>
      <c r="J73" s="150">
        <v>4048.88</v>
      </c>
      <c r="K73" s="150">
        <v>14092.47</v>
      </c>
      <c r="L73" s="141">
        <v>-82560.170000000013</v>
      </c>
      <c r="M73" s="135">
        <v>0.2</v>
      </c>
      <c r="N73" s="130" t="s">
        <v>448</v>
      </c>
      <c r="O73" s="184" t="s">
        <v>522</v>
      </c>
    </row>
    <row r="74" spans="1:22" ht="30">
      <c r="A74" s="133" t="s">
        <v>458</v>
      </c>
      <c r="B74" s="177">
        <v>846109</v>
      </c>
      <c r="C74" s="133" t="s">
        <v>159</v>
      </c>
      <c r="D74" s="130"/>
      <c r="E74" s="150">
        <v>17294.900000000001</v>
      </c>
      <c r="F74" s="150">
        <v>17294.900000000001</v>
      </c>
      <c r="G74" s="141">
        <v>29428.33</v>
      </c>
      <c r="H74" s="150">
        <v>13119.2</v>
      </c>
      <c r="I74" s="150">
        <v>5062.8799999999992</v>
      </c>
      <c r="J74" s="150">
        <v>1539.11</v>
      </c>
      <c r="K74" s="150">
        <v>9707.14</v>
      </c>
      <c r="L74" s="141">
        <v>-12133.43</v>
      </c>
      <c r="M74" s="135">
        <v>0.15</v>
      </c>
      <c r="N74" s="130" t="s">
        <v>137</v>
      </c>
      <c r="O74" s="184" t="s">
        <v>521</v>
      </c>
    </row>
    <row r="75" spans="1:22" ht="15.75">
      <c r="A75" s="133" t="s">
        <v>146</v>
      </c>
      <c r="B75" s="177">
        <v>4744012</v>
      </c>
      <c r="C75" s="133" t="s">
        <v>283</v>
      </c>
      <c r="D75" s="130"/>
      <c r="E75" s="268">
        <v>17821.28</v>
      </c>
      <c r="F75" s="268">
        <v>17821.28</v>
      </c>
      <c r="G75" s="141">
        <v>46123.113793103454</v>
      </c>
      <c r="H75" s="150">
        <v>28127.310344827587</v>
      </c>
      <c r="I75" s="150">
        <v>9226.6620689655192</v>
      </c>
      <c r="J75" s="150">
        <v>2804.9034482758625</v>
      </c>
      <c r="K75" s="150">
        <v>5964.2379310344832</v>
      </c>
      <c r="L75" s="141">
        <v>-39977.84482758621</v>
      </c>
      <c r="M75" s="148">
        <v>0.25</v>
      </c>
      <c r="N75" s="133" t="s">
        <v>529</v>
      </c>
      <c r="O75" s="184" t="s">
        <v>522</v>
      </c>
      <c r="P75" s="129">
        <f>M75/(M75+M76)</f>
        <v>0.34482758620689657</v>
      </c>
      <c r="Q75" s="129">
        <f>G75*$P75</f>
        <v>15904.521997621881</v>
      </c>
      <c r="R75" s="129">
        <f>H75*$P75</f>
        <v>9699.0725326991687</v>
      </c>
      <c r="S75" s="129">
        <f>I75*$P75</f>
        <v>3181.6076099881102</v>
      </c>
      <c r="T75" s="129">
        <f t="shared" ref="T75" si="0">J75*$P75</f>
        <v>967.2080856123664</v>
      </c>
      <c r="U75" s="129">
        <f>K75*$P75</f>
        <v>2056.6337693222358</v>
      </c>
      <c r="V75" s="129">
        <f>L75*$P75</f>
        <v>-13785.463733650418</v>
      </c>
    </row>
    <row r="76" spans="1:22" s="129" customFormat="1" ht="30">
      <c r="A76" s="133"/>
      <c r="B76" s="177"/>
      <c r="C76" s="133"/>
      <c r="D76" s="130"/>
      <c r="E76" s="269"/>
      <c r="F76" s="269"/>
      <c r="G76" s="141">
        <v>87633.916206896552</v>
      </c>
      <c r="H76" s="150">
        <v>53441.88965517241</v>
      </c>
      <c r="I76" s="150">
        <v>17530.657931034486</v>
      </c>
      <c r="J76" s="150">
        <v>5329.3165517241378</v>
      </c>
      <c r="K76" s="150">
        <v>11332.052068965517</v>
      </c>
      <c r="L76" s="141">
        <v>-75957.905172413797</v>
      </c>
      <c r="M76" s="148">
        <v>0.47499999999999998</v>
      </c>
      <c r="N76" s="133" t="s">
        <v>530</v>
      </c>
      <c r="O76" s="184" t="s">
        <v>521</v>
      </c>
      <c r="P76" s="129">
        <f>M76/(M75+M76)</f>
        <v>0.65517241379310343</v>
      </c>
      <c r="Q76" s="129">
        <f>G75*$P76</f>
        <v>30218.59179548157</v>
      </c>
      <c r="R76" s="129">
        <f t="shared" ref="R76" si="1">H75*$P76</f>
        <v>18428.23781212842</v>
      </c>
      <c r="S76" s="129">
        <f t="shared" ref="S76" si="2">I75*$P76</f>
        <v>6045.054458977409</v>
      </c>
      <c r="T76" s="129">
        <f t="shared" ref="T76" si="3">J75*$P76</f>
        <v>1837.6953626634961</v>
      </c>
      <c r="U76" s="129">
        <f t="shared" ref="U76" si="4">K75*$P76</f>
        <v>3907.6041617122473</v>
      </c>
      <c r="V76" s="129">
        <f t="shared" ref="V76" si="5">L75*$P76</f>
        <v>-26192.381093935794</v>
      </c>
    </row>
    <row r="77" spans="1:22" ht="30">
      <c r="A77" s="133" t="s">
        <v>459</v>
      </c>
      <c r="B77" s="177">
        <v>2467062</v>
      </c>
      <c r="C77" s="133" t="s">
        <v>243</v>
      </c>
      <c r="D77" s="130"/>
      <c r="E77" s="150">
        <v>17294.900000000001</v>
      </c>
      <c r="F77" s="150">
        <v>17294.900000000001</v>
      </c>
      <c r="G77" s="141">
        <v>112893.02</v>
      </c>
      <c r="H77" s="150">
        <v>76035.240000000005</v>
      </c>
      <c r="I77" s="150">
        <v>18481.439999999999</v>
      </c>
      <c r="J77" s="150">
        <v>5618.36</v>
      </c>
      <c r="K77" s="150">
        <v>12757.98</v>
      </c>
      <c r="L77" s="141">
        <v>-95598.12</v>
      </c>
      <c r="M77" s="135">
        <v>0.41</v>
      </c>
      <c r="N77" s="130" t="s">
        <v>326</v>
      </c>
      <c r="O77" s="184" t="s">
        <v>521</v>
      </c>
    </row>
    <row r="78" spans="1:22" ht="15.75">
      <c r="A78" s="133" t="s">
        <v>460</v>
      </c>
      <c r="B78" s="177">
        <v>5513001</v>
      </c>
      <c r="C78" s="133" t="s">
        <v>461</v>
      </c>
      <c r="D78" s="130"/>
      <c r="E78" s="266">
        <v>550</v>
      </c>
      <c r="F78" s="266">
        <v>550</v>
      </c>
      <c r="G78" s="141">
        <v>85271.108196721325</v>
      </c>
      <c r="H78" s="150">
        <v>51941.086557377057</v>
      </c>
      <c r="I78" s="150">
        <v>15880.410655737707</v>
      </c>
      <c r="J78" s="150">
        <v>4827.6432786885252</v>
      </c>
      <c r="K78" s="150">
        <v>12621.967704918034</v>
      </c>
      <c r="L78" s="141">
        <v>-85117.829508196723</v>
      </c>
      <c r="M78" s="148">
        <v>0.17</v>
      </c>
      <c r="N78" s="133" t="s">
        <v>537</v>
      </c>
      <c r="O78" s="9" t="s">
        <v>49</v>
      </c>
      <c r="P78">
        <f>M78/(M78+M79)</f>
        <v>0.27868852459016397</v>
      </c>
      <c r="Q78">
        <f>G78*$P78</f>
        <v>23764.079333512502</v>
      </c>
      <c r="R78" s="129">
        <f>H78*$P78</f>
        <v>14475.384778285412</v>
      </c>
      <c r="S78" s="129">
        <f>I78*$P78</f>
        <v>4425.6882155334597</v>
      </c>
      <c r="T78" s="129">
        <f t="shared" ref="T78" si="6">J78*$P78</f>
        <v>1345.4087825853269</v>
      </c>
      <c r="U78" s="129">
        <f>K78*$P78</f>
        <v>3517.597557108305</v>
      </c>
      <c r="V78" s="129">
        <f>L78*$P78</f>
        <v>-23721.362321956465</v>
      </c>
    </row>
    <row r="79" spans="1:22" s="129" customFormat="1" ht="15.75">
      <c r="A79" s="133"/>
      <c r="B79" s="177"/>
      <c r="C79" s="133"/>
      <c r="D79" s="130"/>
      <c r="E79" s="267"/>
      <c r="F79" s="267"/>
      <c r="G79" s="141">
        <v>220701.69180327869</v>
      </c>
      <c r="H79" s="150">
        <v>134435.75344262295</v>
      </c>
      <c r="I79" s="150">
        <v>41102.2393442623</v>
      </c>
      <c r="J79" s="150">
        <v>12495.076721311476</v>
      </c>
      <c r="K79" s="150">
        <v>32668.622295081965</v>
      </c>
      <c r="L79" s="141">
        <v>-220304.97049180328</v>
      </c>
      <c r="M79" s="148">
        <v>0.44</v>
      </c>
      <c r="N79" s="133" t="s">
        <v>538</v>
      </c>
      <c r="O79" s="27" t="s">
        <v>50</v>
      </c>
      <c r="P79" s="129">
        <f>M79/(M78+M79)</f>
        <v>0.72131147540983609</v>
      </c>
      <c r="Q79" s="129">
        <f>G78*$P79</f>
        <v>61507.028863208827</v>
      </c>
      <c r="R79" s="129">
        <f t="shared" ref="R79:V79" si="7">H78*$P79</f>
        <v>37465.701779091651</v>
      </c>
      <c r="S79" s="129">
        <f t="shared" si="7"/>
        <v>11454.722440204248</v>
      </c>
      <c r="T79" s="129">
        <f t="shared" si="7"/>
        <v>3482.2344961031986</v>
      </c>
      <c r="U79" s="129">
        <f t="shared" si="7"/>
        <v>9104.37014780973</v>
      </c>
      <c r="V79" s="129">
        <f t="shared" si="7"/>
        <v>-61396.467186240261</v>
      </c>
    </row>
    <row r="80" spans="1:22" ht="30">
      <c r="A80" s="133" t="s">
        <v>462</v>
      </c>
      <c r="B80" s="177">
        <v>5529002</v>
      </c>
      <c r="C80" s="133" t="s">
        <v>463</v>
      </c>
      <c r="D80" s="130"/>
      <c r="E80" s="150">
        <v>17821.28</v>
      </c>
      <c r="F80" s="150">
        <v>17821.28</v>
      </c>
      <c r="G80" s="141">
        <v>126105.90000000001</v>
      </c>
      <c r="H80" s="150">
        <v>62947.93</v>
      </c>
      <c r="I80" s="150">
        <v>37471.200000000004</v>
      </c>
      <c r="J80" s="150">
        <v>11391.249999999998</v>
      </c>
      <c r="K80" s="150">
        <v>14295.52</v>
      </c>
      <c r="L80" s="141">
        <v>-108284.62000000001</v>
      </c>
      <c r="M80" s="135">
        <v>7.5999999999999998E-2</v>
      </c>
      <c r="N80" s="130" t="s">
        <v>130</v>
      </c>
      <c r="O80" s="188" t="s">
        <v>84</v>
      </c>
    </row>
    <row r="81" spans="1:16" ht="16.5" customHeight="1">
      <c r="A81" s="133" t="s">
        <v>464</v>
      </c>
      <c r="B81" s="177">
        <v>4310002</v>
      </c>
      <c r="C81" s="133" t="s">
        <v>465</v>
      </c>
      <c r="D81" s="130"/>
      <c r="E81" s="150">
        <v>17821.28</v>
      </c>
      <c r="F81" s="150">
        <v>17821.28</v>
      </c>
      <c r="G81" s="141">
        <v>41792.920000000006</v>
      </c>
      <c r="H81" s="150">
        <v>5387.2</v>
      </c>
      <c r="I81" s="150">
        <v>19965.260000000002</v>
      </c>
      <c r="J81" s="150">
        <v>6069.43</v>
      </c>
      <c r="K81" s="150">
        <v>10371.030000000001</v>
      </c>
      <c r="L81" s="141">
        <v>-23971.640000000007</v>
      </c>
      <c r="M81" s="135">
        <v>1.2999999999999999E-2</v>
      </c>
      <c r="N81" s="130" t="s">
        <v>131</v>
      </c>
      <c r="O81" s="188" t="s">
        <v>83</v>
      </c>
    </row>
    <row r="82" spans="1:16" ht="30">
      <c r="A82" s="133" t="s">
        <v>466</v>
      </c>
      <c r="B82" s="177">
        <v>808001</v>
      </c>
      <c r="C82" s="133" t="s">
        <v>333</v>
      </c>
      <c r="D82" s="130"/>
      <c r="E82" s="270">
        <v>17821.28</v>
      </c>
      <c r="F82" s="270">
        <v>17821.28</v>
      </c>
      <c r="G82" s="141">
        <f>202715.56*P82</f>
        <v>39120.546666666662</v>
      </c>
      <c r="H82" s="150">
        <f>64960.05*P82</f>
        <v>12536.15</v>
      </c>
      <c r="I82" s="150">
        <f>75347.25*P82</f>
        <v>14540.697368421052</v>
      </c>
      <c r="J82" s="150">
        <f>22905.56*P82</f>
        <v>4420.3712280701757</v>
      </c>
      <c r="K82" s="150">
        <f>39502.7*P82</f>
        <v>7623.3280701754375</v>
      </c>
      <c r="L82" s="141">
        <f>-184894.28*P82</f>
        <v>-35681.352280701751</v>
      </c>
      <c r="M82" s="148">
        <v>2.1999999999999999E-2</v>
      </c>
      <c r="N82" s="133" t="s">
        <v>532</v>
      </c>
      <c r="O82" s="188" t="s">
        <v>543</v>
      </c>
      <c r="P82">
        <f>M82/SUM(M82:M84)</f>
        <v>0.19298245614035087</v>
      </c>
    </row>
    <row r="83" spans="1:16" s="129" customFormat="1" ht="15.75">
      <c r="A83" s="133"/>
      <c r="B83" s="177"/>
      <c r="C83" s="133"/>
      <c r="D83" s="130"/>
      <c r="E83" s="271"/>
      <c r="F83" s="271"/>
      <c r="G83" s="141">
        <v>81797.506666666668</v>
      </c>
      <c r="H83" s="141">
        <v>26211.95</v>
      </c>
      <c r="I83" s="141">
        <v>30403.276315789473</v>
      </c>
      <c r="J83" s="141">
        <v>9242.5943859649105</v>
      </c>
      <c r="K83" s="141">
        <v>15939.685964912278</v>
      </c>
      <c r="L83" s="141">
        <v>-74606.463859649113</v>
      </c>
      <c r="M83" s="148">
        <v>4.5999999999999999E-2</v>
      </c>
      <c r="N83" s="133" t="s">
        <v>531</v>
      </c>
      <c r="O83" s="188" t="s">
        <v>83</v>
      </c>
      <c r="P83" s="129">
        <f>M83/SUM(M82:M84)</f>
        <v>0.40350877192982454</v>
      </c>
    </row>
    <row r="84" spans="1:16" s="129" customFormat="1" ht="15.75">
      <c r="A84" s="133"/>
      <c r="B84" s="177"/>
      <c r="C84" s="133"/>
      <c r="D84" s="130"/>
      <c r="E84" s="267"/>
      <c r="F84" s="267"/>
      <c r="G84" s="141">
        <v>81797.506666666668</v>
      </c>
      <c r="H84" s="141">
        <v>26211.95</v>
      </c>
      <c r="I84" s="141">
        <v>30403.276315789473</v>
      </c>
      <c r="J84" s="141">
        <v>9242.5943859649105</v>
      </c>
      <c r="K84" s="141">
        <v>15939.685964912278</v>
      </c>
      <c r="L84" s="141">
        <v>-74606.463859649113</v>
      </c>
      <c r="M84" s="148">
        <v>4.5999999999999999E-2</v>
      </c>
      <c r="N84" s="133" t="s">
        <v>518</v>
      </c>
      <c r="O84" s="188" t="s">
        <v>82</v>
      </c>
      <c r="P84" s="129">
        <f>M84/SUM(M82:M84)</f>
        <v>0.40350877192982454</v>
      </c>
    </row>
    <row r="85" spans="1:16" ht="15.75">
      <c r="A85" s="133" t="s">
        <v>467</v>
      </c>
      <c r="B85" s="177">
        <v>808001</v>
      </c>
      <c r="C85" s="133" t="s">
        <v>333</v>
      </c>
      <c r="D85" s="130"/>
      <c r="E85" s="270">
        <v>17821.28</v>
      </c>
      <c r="F85" s="270">
        <v>17821.28</v>
      </c>
      <c r="G85" s="141">
        <v>130369.85999999999</v>
      </c>
      <c r="H85" s="150">
        <v>70685.62</v>
      </c>
      <c r="I85" s="150">
        <v>28538.18</v>
      </c>
      <c r="J85" s="150">
        <v>8675.61</v>
      </c>
      <c r="K85" s="150">
        <v>22470.45</v>
      </c>
      <c r="L85" s="141">
        <v>-112548.57999999999</v>
      </c>
      <c r="M85" s="148">
        <v>0.02</v>
      </c>
      <c r="N85" s="133" t="s">
        <v>534</v>
      </c>
      <c r="O85" s="184" t="s">
        <v>521</v>
      </c>
    </row>
    <row r="86" spans="1:16" s="129" customFormat="1" ht="15.75">
      <c r="A86" s="133"/>
      <c r="B86" s="177"/>
      <c r="C86" s="133"/>
      <c r="D86" s="130"/>
      <c r="E86" s="271"/>
      <c r="F86" s="271"/>
      <c r="G86" s="141"/>
      <c r="H86" s="150"/>
      <c r="I86" s="150"/>
      <c r="J86" s="150"/>
      <c r="K86" s="150"/>
      <c r="L86" s="141"/>
      <c r="M86" s="148">
        <v>0.11</v>
      </c>
      <c r="N86" s="133" t="s">
        <v>533</v>
      </c>
      <c r="O86" s="184" t="s">
        <v>522</v>
      </c>
    </row>
    <row r="87" spans="1:16" s="129" customFormat="1" ht="15.75">
      <c r="A87" s="133"/>
      <c r="B87" s="177"/>
      <c r="C87" s="133"/>
      <c r="D87" s="130"/>
      <c r="E87" s="267"/>
      <c r="F87" s="267"/>
      <c r="G87" s="141"/>
      <c r="H87" s="150"/>
      <c r="I87" s="150"/>
      <c r="J87" s="150"/>
      <c r="K87" s="150"/>
      <c r="L87" s="141"/>
      <c r="M87" s="148">
        <v>0.03</v>
      </c>
      <c r="N87" s="133" t="s">
        <v>535</v>
      </c>
      <c r="O87" s="184" t="s">
        <v>522</v>
      </c>
    </row>
    <row r="88" spans="1:16">
      <c r="A88" s="176" t="s">
        <v>468</v>
      </c>
      <c r="B88" s="177">
        <v>808001</v>
      </c>
      <c r="C88" s="133" t="s">
        <v>333</v>
      </c>
      <c r="D88" s="130"/>
      <c r="E88" s="150">
        <v>17821.28</v>
      </c>
      <c r="F88" s="150">
        <v>17821.28</v>
      </c>
      <c r="G88" s="141">
        <v>399260.2</v>
      </c>
      <c r="H88" s="134">
        <v>368983.5</v>
      </c>
      <c r="I88" s="134">
        <v>13562.76</v>
      </c>
      <c r="J88" s="134">
        <v>4123.08</v>
      </c>
      <c r="K88" s="134">
        <v>12590.86</v>
      </c>
      <c r="L88" s="141">
        <v>-381438.92000000004</v>
      </c>
      <c r="M88" s="187"/>
      <c r="N88" s="144"/>
      <c r="O88" s="130" t="s">
        <v>558</v>
      </c>
    </row>
    <row r="89" spans="1:16" ht="30">
      <c r="A89" s="176" t="s">
        <v>469</v>
      </c>
      <c r="B89" s="177">
        <v>808001</v>
      </c>
      <c r="C89" s="133" t="s">
        <v>333</v>
      </c>
      <c r="D89" s="130"/>
      <c r="E89" s="150">
        <v>17821.28</v>
      </c>
      <c r="F89" s="150">
        <v>17821.28</v>
      </c>
      <c r="G89" s="141">
        <v>207384.38</v>
      </c>
      <c r="H89" s="134">
        <v>184022.17</v>
      </c>
      <c r="I89" s="134">
        <v>13970</v>
      </c>
      <c r="J89" s="134">
        <v>4246.8899999999994</v>
      </c>
      <c r="K89" s="134">
        <v>5145.32</v>
      </c>
      <c r="L89" s="141">
        <v>-189563.1</v>
      </c>
      <c r="M89" s="187"/>
      <c r="N89" s="130" t="s">
        <v>470</v>
      </c>
      <c r="O89" s="204" t="s">
        <v>558</v>
      </c>
    </row>
    <row r="90" spans="1:16" ht="30">
      <c r="A90" s="181" t="s">
        <v>471</v>
      </c>
      <c r="B90" s="195">
        <v>4549004</v>
      </c>
      <c r="C90" s="181" t="s">
        <v>472</v>
      </c>
      <c r="D90" s="180"/>
      <c r="E90" s="180">
        <v>17821.28</v>
      </c>
      <c r="F90" s="180">
        <v>17821.28</v>
      </c>
      <c r="G90" s="196">
        <v>243619.56</v>
      </c>
      <c r="H90" s="67">
        <v>220257.35</v>
      </c>
      <c r="I90" s="67">
        <v>13970</v>
      </c>
      <c r="J90" s="67">
        <v>4246.8899999999994</v>
      </c>
      <c r="K90" s="67">
        <v>5145.32</v>
      </c>
      <c r="L90" s="196">
        <v>-225798.28</v>
      </c>
      <c r="M90" s="179"/>
      <c r="N90" s="180"/>
      <c r="O90" s="180" t="s">
        <v>473</v>
      </c>
    </row>
    <row r="91" spans="1:16" ht="30">
      <c r="A91" s="181" t="s">
        <v>474</v>
      </c>
      <c r="B91" s="195">
        <v>4549004</v>
      </c>
      <c r="C91" s="181" t="s">
        <v>472</v>
      </c>
      <c r="D91" s="180"/>
      <c r="E91" s="180">
        <v>17821.28</v>
      </c>
      <c r="F91" s="180">
        <v>17821.28</v>
      </c>
      <c r="G91" s="196">
        <v>240120.07</v>
      </c>
      <c r="H91" s="67">
        <v>216757.86</v>
      </c>
      <c r="I91" s="67">
        <v>13970</v>
      </c>
      <c r="J91" s="67">
        <v>4246.8899999999994</v>
      </c>
      <c r="K91" s="67">
        <v>5145.32</v>
      </c>
      <c r="L91" s="196">
        <v>-222298.79</v>
      </c>
      <c r="M91" s="179"/>
      <c r="N91" s="180"/>
      <c r="O91" s="180" t="s">
        <v>475</v>
      </c>
    </row>
    <row r="92" spans="1:16">
      <c r="A92" s="133" t="s">
        <v>476</v>
      </c>
      <c r="B92" s="177">
        <v>5662003</v>
      </c>
      <c r="C92" s="133" t="s">
        <v>477</v>
      </c>
      <c r="D92" s="130"/>
      <c r="E92" s="134">
        <v>37059.17</v>
      </c>
      <c r="F92" s="134">
        <v>37059.17</v>
      </c>
      <c r="G92" s="141">
        <v>33076.69</v>
      </c>
      <c r="H92" s="134">
        <v>11475.33</v>
      </c>
      <c r="I92" s="134">
        <v>8594.61</v>
      </c>
      <c r="J92" s="134">
        <v>2612.7600000000002</v>
      </c>
      <c r="K92" s="134">
        <v>10393.99</v>
      </c>
      <c r="L92" s="141">
        <v>3982.4799999999959</v>
      </c>
      <c r="M92" s="135">
        <v>0.27</v>
      </c>
      <c r="N92" s="130" t="s">
        <v>137</v>
      </c>
      <c r="O92" s="130"/>
    </row>
    <row r="93" spans="1:16" ht="15.75">
      <c r="A93" s="133" t="s">
        <v>478</v>
      </c>
      <c r="B93" s="177">
        <v>808001</v>
      </c>
      <c r="C93" s="133" t="s">
        <v>333</v>
      </c>
      <c r="D93" s="130"/>
      <c r="E93" s="150">
        <v>17821.28</v>
      </c>
      <c r="F93" s="150">
        <v>17821.28</v>
      </c>
      <c r="G93" s="141">
        <v>6898.82</v>
      </c>
      <c r="H93" s="134">
        <v>1048.76</v>
      </c>
      <c r="I93" s="134">
        <v>1907.07</v>
      </c>
      <c r="J93" s="134">
        <v>579.75</v>
      </c>
      <c r="K93" s="134">
        <v>3363.24</v>
      </c>
      <c r="L93" s="141">
        <v>10922.46</v>
      </c>
      <c r="M93" s="135">
        <v>0.05</v>
      </c>
      <c r="N93" s="130" t="s">
        <v>137</v>
      </c>
      <c r="O93" s="184" t="s">
        <v>521</v>
      </c>
    </row>
    <row r="94" spans="1:16" ht="30">
      <c r="A94" s="133" t="s">
        <v>479</v>
      </c>
      <c r="B94" s="177">
        <v>808001</v>
      </c>
      <c r="C94" s="133" t="s">
        <v>333</v>
      </c>
      <c r="D94" s="130"/>
      <c r="E94" s="150">
        <v>17821.28</v>
      </c>
      <c r="F94" s="150">
        <v>17821.28</v>
      </c>
      <c r="G94" s="141">
        <v>42036.59</v>
      </c>
      <c r="H94" s="134">
        <v>27176.67</v>
      </c>
      <c r="I94" s="134">
        <v>6237.3</v>
      </c>
      <c r="J94" s="134">
        <v>1896.1399999999999</v>
      </c>
      <c r="K94" s="134">
        <v>6726.48</v>
      </c>
      <c r="L94" s="141">
        <v>-24215.309999999998</v>
      </c>
      <c r="M94" s="187"/>
      <c r="N94" s="144"/>
      <c r="O94" s="130"/>
    </row>
    <row r="95" spans="1:16" ht="15.75">
      <c r="A95" s="133" t="s">
        <v>480</v>
      </c>
      <c r="B95" s="177">
        <v>5523001</v>
      </c>
      <c r="C95" s="133" t="s">
        <v>337</v>
      </c>
      <c r="D95" s="130"/>
      <c r="E95" s="134">
        <v>17821.28</v>
      </c>
      <c r="F95" s="134">
        <v>2673.19</v>
      </c>
      <c r="G95" s="141">
        <v>66101.279999999999</v>
      </c>
      <c r="H95" s="134">
        <v>29369.88</v>
      </c>
      <c r="I95" s="134">
        <v>22401.97</v>
      </c>
      <c r="J95" s="134">
        <v>6810.2</v>
      </c>
      <c r="K95" s="134">
        <v>7519.23</v>
      </c>
      <c r="L95" s="141">
        <v>-48280</v>
      </c>
      <c r="M95" s="135">
        <v>6.5000000000000002E-2</v>
      </c>
      <c r="N95" s="130" t="s">
        <v>131</v>
      </c>
      <c r="O95" s="188" t="s">
        <v>83</v>
      </c>
    </row>
    <row r="96" spans="1:16" ht="15.75">
      <c r="A96" s="133" t="s">
        <v>481</v>
      </c>
      <c r="B96" s="177">
        <v>846131</v>
      </c>
      <c r="C96" s="133" t="s">
        <v>159</v>
      </c>
      <c r="D96" s="130"/>
      <c r="E96" s="134">
        <v>17821.28</v>
      </c>
      <c r="F96" s="134"/>
      <c r="G96" s="141">
        <v>48552.649999999994</v>
      </c>
      <c r="H96" s="134">
        <v>19885.52</v>
      </c>
      <c r="I96" s="134">
        <v>20528.07</v>
      </c>
      <c r="J96" s="134">
        <v>6240.53</v>
      </c>
      <c r="K96" s="134">
        <v>1898.53</v>
      </c>
      <c r="L96" s="141">
        <v>-30731.369999999995</v>
      </c>
      <c r="M96" s="135">
        <v>0.04</v>
      </c>
      <c r="N96" s="130" t="s">
        <v>131</v>
      </c>
      <c r="O96" s="188" t="s">
        <v>83</v>
      </c>
    </row>
    <row r="97" spans="1:15">
      <c r="A97" s="176" t="s">
        <v>482</v>
      </c>
      <c r="B97" s="177">
        <v>5523001</v>
      </c>
      <c r="C97" s="133" t="s">
        <v>337</v>
      </c>
      <c r="D97" s="130"/>
      <c r="E97" s="134">
        <v>17821.28</v>
      </c>
      <c r="F97" s="134">
        <v>2673.19</v>
      </c>
      <c r="G97" s="141">
        <v>491498.36</v>
      </c>
      <c r="H97" s="134">
        <v>463570.81</v>
      </c>
      <c r="I97" s="134">
        <v>13390.42</v>
      </c>
      <c r="J97" s="134">
        <v>4070.69</v>
      </c>
      <c r="K97" s="134">
        <v>10466.44</v>
      </c>
      <c r="L97" s="141">
        <v>-473677.07999999996</v>
      </c>
      <c r="M97" s="187"/>
      <c r="N97" s="144"/>
      <c r="O97" s="130" t="s">
        <v>558</v>
      </c>
    </row>
    <row r="98" spans="1:15" ht="30">
      <c r="A98" s="176" t="s">
        <v>483</v>
      </c>
      <c r="B98" s="177">
        <v>5523001</v>
      </c>
      <c r="C98" s="133" t="s">
        <v>337</v>
      </c>
      <c r="D98" s="130"/>
      <c r="E98" s="134">
        <v>17821.28</v>
      </c>
      <c r="F98" s="134">
        <v>2673.16</v>
      </c>
      <c r="G98" s="141">
        <v>211622.52</v>
      </c>
      <c r="H98" s="134">
        <v>188263.21</v>
      </c>
      <c r="I98" s="134">
        <v>13970</v>
      </c>
      <c r="J98" s="134">
        <v>4246.8899999999994</v>
      </c>
      <c r="K98" s="134">
        <v>5142.42</v>
      </c>
      <c r="L98" s="141">
        <v>-193801.24</v>
      </c>
      <c r="M98" s="187"/>
      <c r="N98" s="130" t="s">
        <v>484</v>
      </c>
      <c r="O98" t="s">
        <v>558</v>
      </c>
    </row>
    <row r="99" spans="1:15" ht="30">
      <c r="A99" s="181" t="s">
        <v>485</v>
      </c>
      <c r="B99" s="195">
        <v>2156001</v>
      </c>
      <c r="C99" s="181" t="s">
        <v>486</v>
      </c>
      <c r="D99" s="180"/>
      <c r="E99" s="67">
        <v>17294.900000000001</v>
      </c>
      <c r="F99" s="67">
        <v>17294.900000000001</v>
      </c>
      <c r="G99" s="196">
        <v>227915.35</v>
      </c>
      <c r="H99" s="67">
        <v>204556.04</v>
      </c>
      <c r="I99" s="67">
        <v>13970</v>
      </c>
      <c r="J99" s="67">
        <v>4246.8899999999994</v>
      </c>
      <c r="K99" s="67">
        <v>5142.42</v>
      </c>
      <c r="L99" s="196">
        <v>-210620.45</v>
      </c>
      <c r="M99" s="179"/>
      <c r="N99" s="180"/>
      <c r="O99" s="180" t="s">
        <v>487</v>
      </c>
    </row>
    <row r="100" spans="1:15" ht="15.75">
      <c r="A100" s="133" t="s">
        <v>488</v>
      </c>
      <c r="B100" s="177">
        <v>846129</v>
      </c>
      <c r="C100" s="133" t="s">
        <v>159</v>
      </c>
      <c r="D100" s="130"/>
      <c r="E100" s="134">
        <v>17821.28</v>
      </c>
      <c r="F100" s="134">
        <v>17821.28</v>
      </c>
      <c r="G100" s="141">
        <v>104597.55</v>
      </c>
      <c r="H100" s="134">
        <v>63791.24</v>
      </c>
      <c r="I100" s="134">
        <v>19977.45</v>
      </c>
      <c r="J100" s="134">
        <v>6073.1399999999994</v>
      </c>
      <c r="K100" s="134">
        <v>14755.72</v>
      </c>
      <c r="L100" s="141">
        <v>-86776.27</v>
      </c>
      <c r="M100" s="135">
        <v>0.12</v>
      </c>
      <c r="N100" s="130" t="s">
        <v>138</v>
      </c>
      <c r="O100" s="184" t="s">
        <v>522</v>
      </c>
    </row>
    <row r="101" spans="1:15" ht="15.75">
      <c r="A101" s="133" t="s">
        <v>431</v>
      </c>
      <c r="B101" s="177">
        <v>846131</v>
      </c>
      <c r="C101" s="133" t="s">
        <v>159</v>
      </c>
      <c r="D101" s="130"/>
      <c r="E101" s="264">
        <v>17821.28</v>
      </c>
      <c r="F101" s="264">
        <v>0</v>
      </c>
      <c r="G101" s="141">
        <v>57470.020000000004</v>
      </c>
      <c r="H101" s="134">
        <v>36025.43</v>
      </c>
      <c r="I101" s="134">
        <v>10252.73</v>
      </c>
      <c r="J101" s="134">
        <v>3116.83</v>
      </c>
      <c r="K101" s="134">
        <v>8075.03</v>
      </c>
      <c r="L101" s="141">
        <v>-39648.740000000005</v>
      </c>
      <c r="M101" s="148">
        <v>0.15</v>
      </c>
      <c r="N101" s="133" t="s">
        <v>536</v>
      </c>
      <c r="O101" s="184" t="s">
        <v>522</v>
      </c>
    </row>
    <row r="102" spans="1:15" s="129" customFormat="1" ht="15.75">
      <c r="A102" s="133"/>
      <c r="B102" s="177"/>
      <c r="C102" s="133"/>
      <c r="D102" s="130"/>
      <c r="E102" s="265"/>
      <c r="F102" s="265"/>
      <c r="G102" s="141"/>
      <c r="H102" s="134"/>
      <c r="I102" s="134"/>
      <c r="J102" s="134"/>
      <c r="K102" s="134"/>
      <c r="L102" s="141"/>
      <c r="M102" s="148">
        <v>0.115</v>
      </c>
      <c r="N102" s="133" t="s">
        <v>420</v>
      </c>
      <c r="O102" s="184" t="s">
        <v>521</v>
      </c>
    </row>
    <row r="103" spans="1:15" ht="30">
      <c r="A103" s="133" t="s">
        <v>489</v>
      </c>
      <c r="B103" s="177">
        <v>5662006</v>
      </c>
      <c r="C103" s="133" t="s">
        <v>477</v>
      </c>
      <c r="D103" s="130"/>
      <c r="E103" s="175">
        <v>37059.17</v>
      </c>
      <c r="F103" s="175">
        <v>37059.17</v>
      </c>
      <c r="G103" s="141">
        <v>19316.900000000001</v>
      </c>
      <c r="H103" s="134">
        <v>9129.68</v>
      </c>
      <c r="I103" s="134">
        <v>5233.1099999999997</v>
      </c>
      <c r="J103" s="134">
        <v>1590.8700000000001</v>
      </c>
      <c r="K103" s="134">
        <v>3363.24</v>
      </c>
      <c r="L103" s="141">
        <v>17742.269999999997</v>
      </c>
      <c r="M103" s="135">
        <v>0.18</v>
      </c>
      <c r="N103" s="130" t="s">
        <v>137</v>
      </c>
      <c r="O103" s="9" t="s">
        <v>49</v>
      </c>
    </row>
    <row r="104" spans="1:15">
      <c r="A104" s="133" t="s">
        <v>490</v>
      </c>
      <c r="B104" s="177">
        <v>2156001</v>
      </c>
      <c r="C104" s="133" t="s">
        <v>486</v>
      </c>
      <c r="D104" s="130"/>
      <c r="E104" s="142">
        <v>17294.900000000001</v>
      </c>
      <c r="F104" s="175">
        <v>17294.900000000001</v>
      </c>
      <c r="G104" s="141">
        <v>273096.34999999998</v>
      </c>
      <c r="H104" s="134">
        <v>128593.02</v>
      </c>
      <c r="I104" s="134">
        <v>95274.069999999992</v>
      </c>
      <c r="J104" s="134">
        <v>28963.309999999998</v>
      </c>
      <c r="K104" s="134">
        <v>20265.95</v>
      </c>
      <c r="L104" s="141">
        <v>-255801.44999999998</v>
      </c>
      <c r="M104" s="135">
        <v>0.31</v>
      </c>
      <c r="N104" s="130" t="s">
        <v>131</v>
      </c>
      <c r="O104" s="130" t="s">
        <v>83</v>
      </c>
    </row>
    <row r="105" spans="1:15" ht="15.75">
      <c r="A105" s="133" t="s">
        <v>491</v>
      </c>
      <c r="B105" s="177">
        <v>3459006</v>
      </c>
      <c r="C105" s="133" t="s">
        <v>492</v>
      </c>
      <c r="D105" s="130"/>
      <c r="E105" s="175">
        <v>17821.28</v>
      </c>
      <c r="F105" s="175">
        <v>2673.19</v>
      </c>
      <c r="G105" s="141">
        <v>40931.68</v>
      </c>
      <c r="H105" s="134">
        <v>8391.91</v>
      </c>
      <c r="I105" s="134">
        <v>19078.89</v>
      </c>
      <c r="J105" s="134">
        <v>5799.98</v>
      </c>
      <c r="K105" s="134">
        <v>7660.9</v>
      </c>
      <c r="L105" s="141">
        <v>-23110.400000000001</v>
      </c>
      <c r="M105" s="135">
        <v>3.1E-2</v>
      </c>
      <c r="N105" s="130" t="s">
        <v>424</v>
      </c>
      <c r="O105" s="9" t="s">
        <v>82</v>
      </c>
    </row>
    <row r="106" spans="1:15">
      <c r="A106" s="133" t="s">
        <v>493</v>
      </c>
      <c r="B106" s="177">
        <v>846129</v>
      </c>
      <c r="C106" s="133" t="s">
        <v>159</v>
      </c>
      <c r="D106" s="130"/>
      <c r="E106" s="175">
        <v>17821.28</v>
      </c>
      <c r="F106" s="175">
        <v>0</v>
      </c>
      <c r="G106" s="141">
        <v>43786.720000000001</v>
      </c>
      <c r="H106" s="134">
        <v>11246.95</v>
      </c>
      <c r="I106" s="134">
        <v>19078.89</v>
      </c>
      <c r="J106" s="134">
        <v>5799.98</v>
      </c>
      <c r="K106" s="134">
        <v>7660.9</v>
      </c>
      <c r="L106" s="141">
        <v>-25965.440000000002</v>
      </c>
      <c r="M106" s="135">
        <v>2.5000000000000001E-2</v>
      </c>
      <c r="N106" s="130" t="s">
        <v>131</v>
      </c>
      <c r="O106" s="130" t="s">
        <v>83</v>
      </c>
    </row>
    <row r="107" spans="1:15" ht="15.75">
      <c r="A107" s="133" t="s">
        <v>143</v>
      </c>
      <c r="B107" s="177">
        <v>3459006</v>
      </c>
      <c r="C107" s="133" t="s">
        <v>492</v>
      </c>
      <c r="D107" s="130"/>
      <c r="E107" s="175">
        <v>17821.28</v>
      </c>
      <c r="F107" s="175">
        <v>2673.19</v>
      </c>
      <c r="G107" s="141">
        <v>63875.48</v>
      </c>
      <c r="H107" s="134">
        <v>46122.54</v>
      </c>
      <c r="I107" s="134">
        <v>11030.65</v>
      </c>
      <c r="J107" s="134">
        <v>3353.32</v>
      </c>
      <c r="K107" s="134">
        <v>3368.97</v>
      </c>
      <c r="L107" s="141">
        <v>-46054.200000000004</v>
      </c>
      <c r="M107" s="135">
        <v>0.38</v>
      </c>
      <c r="N107" s="130" t="s">
        <v>326</v>
      </c>
      <c r="O107" s="184" t="s">
        <v>521</v>
      </c>
    </row>
    <row r="108" spans="1:15" ht="30">
      <c r="A108" s="181" t="s">
        <v>494</v>
      </c>
      <c r="B108" s="195">
        <v>3540011</v>
      </c>
      <c r="C108" s="181" t="s">
        <v>356</v>
      </c>
      <c r="D108" s="130"/>
      <c r="E108" s="197">
        <v>17821.28</v>
      </c>
      <c r="F108" s="197">
        <v>17821.28</v>
      </c>
      <c r="G108" s="196">
        <v>319198.55</v>
      </c>
      <c r="H108" s="67">
        <v>297710.21999999997</v>
      </c>
      <c r="I108" s="67">
        <v>13970</v>
      </c>
      <c r="J108" s="67">
        <v>4246.8899999999994</v>
      </c>
      <c r="K108" s="67">
        <v>3271.44</v>
      </c>
      <c r="L108" s="196">
        <v>-301377.27</v>
      </c>
      <c r="M108" s="179"/>
      <c r="N108" s="180" t="s">
        <v>559</v>
      </c>
      <c r="O108" s="206"/>
    </row>
    <row r="109" spans="1:15" ht="30">
      <c r="A109" s="181" t="s">
        <v>495</v>
      </c>
      <c r="B109" s="195">
        <v>5616001</v>
      </c>
      <c r="C109" s="181" t="s">
        <v>496</v>
      </c>
      <c r="D109" s="180"/>
      <c r="E109" s="197">
        <v>17821.28</v>
      </c>
      <c r="F109" s="197">
        <v>8019.57</v>
      </c>
      <c r="G109" s="196">
        <v>250070.56</v>
      </c>
      <c r="H109" s="67">
        <v>228582.23</v>
      </c>
      <c r="I109" s="67">
        <v>13970</v>
      </c>
      <c r="J109" s="67">
        <v>4246.8899999999994</v>
      </c>
      <c r="K109" s="67">
        <v>3271.44</v>
      </c>
      <c r="L109" s="196">
        <v>-232249.28</v>
      </c>
      <c r="M109" s="179"/>
      <c r="N109" s="180"/>
      <c r="O109" s="180" t="s">
        <v>497</v>
      </c>
    </row>
    <row r="110" spans="1:15" ht="30">
      <c r="A110" s="181" t="s">
        <v>498</v>
      </c>
      <c r="B110" s="195">
        <v>5616001</v>
      </c>
      <c r="C110" s="181" t="s">
        <v>496</v>
      </c>
      <c r="D110" s="180"/>
      <c r="E110" s="197">
        <v>17821.28</v>
      </c>
      <c r="F110" s="197">
        <v>8019.57</v>
      </c>
      <c r="G110" s="196">
        <v>250070.57</v>
      </c>
      <c r="H110" s="67">
        <v>228582.24</v>
      </c>
      <c r="I110" s="67">
        <v>13970</v>
      </c>
      <c r="J110" s="67">
        <v>4246.8900000000003</v>
      </c>
      <c r="K110" s="67">
        <v>3271.44</v>
      </c>
      <c r="L110" s="196">
        <v>-232249.29</v>
      </c>
      <c r="M110" s="179"/>
      <c r="N110" s="180"/>
      <c r="O110" s="180" t="s">
        <v>499</v>
      </c>
    </row>
    <row r="111" spans="1:15" ht="15.75">
      <c r="A111" s="133" t="s">
        <v>500</v>
      </c>
      <c r="B111" s="177">
        <v>5674001</v>
      </c>
      <c r="C111" s="133" t="s">
        <v>501</v>
      </c>
      <c r="D111" s="130"/>
      <c r="E111" s="142">
        <v>17821.28</v>
      </c>
      <c r="F111" s="142">
        <v>17821.28</v>
      </c>
      <c r="G111" s="141">
        <v>80844.340000000011</v>
      </c>
      <c r="H111" s="134">
        <v>47490.23</v>
      </c>
      <c r="I111" s="134">
        <v>20917.309999999998</v>
      </c>
      <c r="J111" s="134">
        <v>6358.86</v>
      </c>
      <c r="K111" s="134">
        <v>6077.94</v>
      </c>
      <c r="L111" s="141">
        <v>-63023.060000000012</v>
      </c>
      <c r="M111" s="135">
        <v>0.15</v>
      </c>
      <c r="N111" s="130" t="s">
        <v>141</v>
      </c>
      <c r="O111" s="9" t="s">
        <v>82</v>
      </c>
    </row>
    <row r="112" spans="1:15" ht="15.75">
      <c r="A112" s="133" t="s">
        <v>502</v>
      </c>
      <c r="B112" s="177">
        <v>4832001</v>
      </c>
      <c r="C112" s="133" t="s">
        <v>503</v>
      </c>
      <c r="D112" s="130"/>
      <c r="E112" s="142">
        <v>5636660.6799999997</v>
      </c>
      <c r="F112" s="142">
        <v>2311030.88</v>
      </c>
      <c r="G112" s="141">
        <v>48017.959999999992</v>
      </c>
      <c r="H112" s="134">
        <v>12260.42</v>
      </c>
      <c r="I112" s="134">
        <v>21041.18</v>
      </c>
      <c r="J112" s="134">
        <v>6396.5199999999995</v>
      </c>
      <c r="K112" s="134">
        <v>8319.84</v>
      </c>
      <c r="L112" s="141">
        <v>5588642.7199999997</v>
      </c>
      <c r="M112" s="135">
        <v>1.0999999999999999E-2</v>
      </c>
      <c r="N112" s="130" t="s">
        <v>504</v>
      </c>
      <c r="O112" s="9"/>
    </row>
    <row r="113" spans="1:15">
      <c r="A113" s="133" t="s">
        <v>505</v>
      </c>
      <c r="B113" s="177">
        <v>846128</v>
      </c>
      <c r="C113" s="133" t="s">
        <v>159</v>
      </c>
      <c r="D113" s="130"/>
      <c r="E113" s="142">
        <v>17821.28</v>
      </c>
      <c r="F113" s="142">
        <v>0</v>
      </c>
      <c r="G113" s="141">
        <v>189067.79</v>
      </c>
      <c r="H113" s="134">
        <v>70122.84</v>
      </c>
      <c r="I113" s="134">
        <v>82873.31</v>
      </c>
      <c r="J113" s="134">
        <v>25193.480000000003</v>
      </c>
      <c r="K113" s="134">
        <v>10878.16</v>
      </c>
      <c r="L113" s="141">
        <v>-171246.51</v>
      </c>
      <c r="M113" s="135">
        <v>0.13</v>
      </c>
      <c r="N113" s="130" t="s">
        <v>131</v>
      </c>
      <c r="O113" s="130" t="s">
        <v>83</v>
      </c>
    </row>
    <row r="114" spans="1:15" ht="30">
      <c r="A114" s="133" t="s">
        <v>506</v>
      </c>
      <c r="B114" s="177">
        <v>5560001</v>
      </c>
      <c r="C114" s="133" t="s">
        <v>507</v>
      </c>
      <c r="D114" s="130"/>
      <c r="E114" s="142">
        <v>17821.28</v>
      </c>
      <c r="F114" s="142">
        <v>17821.28</v>
      </c>
      <c r="G114" s="141">
        <v>279735.58999999997</v>
      </c>
      <c r="H114" s="134">
        <v>232413.87</v>
      </c>
      <c r="I114" s="134">
        <v>30688.2</v>
      </c>
      <c r="J114" s="134">
        <v>9329.2199999999993</v>
      </c>
      <c r="K114" s="134">
        <v>7304.3</v>
      </c>
      <c r="L114" s="141">
        <v>-261914.30999999997</v>
      </c>
      <c r="M114" s="135">
        <v>0.61</v>
      </c>
      <c r="N114" s="130" t="s">
        <v>140</v>
      </c>
      <c r="O114" s="27" t="s">
        <v>522</v>
      </c>
    </row>
    <row r="115" spans="1:15" ht="15.75">
      <c r="A115" s="133" t="s">
        <v>133</v>
      </c>
      <c r="B115" s="177">
        <v>5578001</v>
      </c>
      <c r="C115" s="133" t="s">
        <v>508</v>
      </c>
      <c r="D115" s="130"/>
      <c r="E115" s="142">
        <v>550</v>
      </c>
      <c r="F115" s="142">
        <v>550</v>
      </c>
      <c r="G115" s="141">
        <v>61646.69</v>
      </c>
      <c r="H115" s="134">
        <v>41154.28</v>
      </c>
      <c r="I115" s="134">
        <v>11943.539999999999</v>
      </c>
      <c r="J115" s="134">
        <v>3630.84</v>
      </c>
      <c r="K115" s="134">
        <v>4918.03</v>
      </c>
      <c r="L115" s="141">
        <v>-61096.69</v>
      </c>
      <c r="M115" s="135">
        <v>0.13</v>
      </c>
      <c r="N115" s="130" t="s">
        <v>326</v>
      </c>
      <c r="O115" s="9" t="s">
        <v>49</v>
      </c>
    </row>
    <row r="116" spans="1:15" ht="15.75">
      <c r="A116" s="133" t="s">
        <v>133</v>
      </c>
      <c r="B116" s="177">
        <v>5559001</v>
      </c>
      <c r="C116" s="133" t="s">
        <v>509</v>
      </c>
      <c r="D116" s="130"/>
      <c r="E116" s="142">
        <v>550</v>
      </c>
      <c r="F116" s="142">
        <v>550</v>
      </c>
      <c r="G116" s="141">
        <v>65071.17</v>
      </c>
      <c r="H116" s="134">
        <v>44578.76</v>
      </c>
      <c r="I116" s="134">
        <v>11943.539999999999</v>
      </c>
      <c r="J116" s="134">
        <v>3630.84</v>
      </c>
      <c r="K116" s="134">
        <v>4918.03</v>
      </c>
      <c r="L116" s="141">
        <v>-64521.17</v>
      </c>
      <c r="M116" s="135">
        <v>0.19</v>
      </c>
      <c r="N116" s="130" t="s">
        <v>409</v>
      </c>
      <c r="O116" s="27" t="s">
        <v>50</v>
      </c>
    </row>
    <row r="117" spans="1:15" ht="45">
      <c r="A117" s="133" t="s">
        <v>510</v>
      </c>
      <c r="B117" s="177">
        <v>846135</v>
      </c>
      <c r="C117" s="133" t="s">
        <v>511</v>
      </c>
      <c r="D117" s="130"/>
      <c r="E117" s="142">
        <v>17821.28</v>
      </c>
      <c r="F117" s="142">
        <v>17821.28</v>
      </c>
      <c r="G117" s="141">
        <v>8272.61</v>
      </c>
      <c r="H117" s="134">
        <v>5033.7</v>
      </c>
      <c r="I117" s="134">
        <v>1830.72</v>
      </c>
      <c r="J117" s="134">
        <v>556.54</v>
      </c>
      <c r="K117" s="134">
        <v>851.65</v>
      </c>
      <c r="L117" s="141">
        <v>9548.6699999999983</v>
      </c>
      <c r="M117" s="135">
        <v>0.17499999999999999</v>
      </c>
      <c r="N117" s="130" t="s">
        <v>137</v>
      </c>
      <c r="O117" s="184" t="s">
        <v>521</v>
      </c>
    </row>
    <row r="118" spans="1:15">
      <c r="A118" s="129"/>
      <c r="B118" s="129"/>
      <c r="C118" s="129"/>
      <c r="D118" s="129"/>
      <c r="E118" s="178">
        <f>E7+E9+E11+E12+E13+E14+E16+E17+E19+E20+E21+E22+E25+E26+E27+E29+E30+E31+E32+E34+E35+E36+E37+E38+E39+E40+E41+E42+E43+E44+E45+E47+E48+E49+E50+E51+E52+E54+E55+E56+E57+E58+E59+E60+E61+E62+E63+E65+E66+E67+E68+E69+E70+E71+E72+E73+E74+E75+E77+E78+E80+E81+E82+E85+E88+E89+E93+E94+E95+E96+E97+E98+E100+E101+E104+E105+E106+E107+E108+E111+E113+E114+E115+E116+E117</f>
        <v>1233555.840000001</v>
      </c>
      <c r="F118" s="129"/>
      <c r="G118" s="178">
        <f>G7+G9+G11+G12+G13+G14+G16+G17+G19+G20+G21+G22+G25+G26+G27+G29+G30+G31+G32+G34+G35+G36+G37+G38+G39+G40+G41+G42+G43+G44+G45+G47+G48+G49+G50+G51+G52+G54+G55+G56+G57+G58+G59+G60+G61+G62+G63+G65+G66+G67+G68+G69+G70+G71+G72+G73+G74+G75+G77+G78+G80+G81+G82+G85+G88+G89+G93+G94+G95+G96+G97+G98+G100+G101+G104+G105+G106+G107+G108+G111+G113+G114+G115+G116+G117</f>
        <v>10583919.538656494</v>
      </c>
      <c r="H118" s="129"/>
      <c r="I118" s="129"/>
      <c r="J118" s="129"/>
      <c r="K118" s="129"/>
      <c r="L118" s="178">
        <f>L7+L9+L11+L12+L13+L14+L16+L17+L19+L20+L21+L22+L25+L26+L27+L29+L30+L31+L32+L34+L35+L36+L37+L38+L39+L40+L41+L42+L43+L44+L45+L47+L48+L49+L50+L51+L52+L54+L55+L56+L57+L58+L59+L60+L61+L62+L63+L65+L66+L67+L68+L69+L70+L71+L72+L73+L74+L75+L77+L78+L80+L81+L82+L85+L88+L89+L93+L94+L95+L96+L97+L98+L100+L101+L104+L105+L106+L107+L108+L111+L113+L114+L115+L116+L117</f>
        <v>-9412508.316616483</v>
      </c>
      <c r="M118" s="178">
        <f>L118-L3</f>
        <v>618748.35338351503</v>
      </c>
      <c r="N118" s="129"/>
      <c r="O118" s="129"/>
    </row>
    <row r="119" spans="1:15">
      <c r="G119" s="139"/>
      <c r="L119" s="178"/>
    </row>
    <row r="120" spans="1:15">
      <c r="G120" s="139">
        <f>G19+G55+G62+G116</f>
        <v>516692.19</v>
      </c>
      <c r="L120" s="178"/>
      <c r="M120" s="68">
        <f>M19+M55+M62+M116</f>
        <v>1.0900000000000001</v>
      </c>
    </row>
    <row r="122" spans="1:15">
      <c r="G122" t="s">
        <v>544</v>
      </c>
      <c r="J122" s="66" t="s">
        <v>545</v>
      </c>
      <c r="K122" s="129" t="s">
        <v>553</v>
      </c>
      <c r="L122" s="129" t="s">
        <v>554</v>
      </c>
      <c r="M122" s="129" t="s">
        <v>555</v>
      </c>
    </row>
    <row r="123" spans="1:15">
      <c r="G123" s="189" t="str">
        <f>O9</f>
        <v>2.3.1.3.1.</v>
      </c>
      <c r="H123" s="66">
        <f>M9+M20+M22+M29+M30+M36+M42+M45+M54+M63+M68+M69+M70+M74+M76+M77+M85+M93+M102+M107+M117+M67</f>
        <v>3.7850000000000006</v>
      </c>
      <c r="I123" s="178">
        <f>G9+G20+G22+G29+G30+G36+G42+G45+G54+G63+G68+G69+G70+G74+G76+G77+G85+G93+G102+G107+G117+G67</f>
        <v>749491.21620689647</v>
      </c>
      <c r="J123" s="66" t="str">
        <f>O7</f>
        <v>3.3.1.3.1</v>
      </c>
      <c r="K123" s="68">
        <f>M7+M13+M14+M21+M32+M34+M50+M56+M78+M115</f>
        <v>0.98199999999999998</v>
      </c>
      <c r="L123" s="178">
        <f>G7+G13+G14+G21+G32+G34+G50+G56+G78+G115</f>
        <v>382922.47819672135</v>
      </c>
      <c r="M123" s="178">
        <f>L7+L13+L14+L21+L32+L34+L50+L56+L78+L115</f>
        <v>-378919.19950819673</v>
      </c>
    </row>
    <row r="124" spans="1:15">
      <c r="G124" s="189" t="str">
        <f>O10</f>
        <v>2.3.1.3.2.</v>
      </c>
      <c r="H124" s="66">
        <f>M10+M11+M12+M23+M31+M35+M43+M44+M51+M66+M73+M75+M86+M87+M100+M101</f>
        <v>3.8800000000000003</v>
      </c>
      <c r="I124" s="178">
        <f>G10+G11+G12+G23+G31+G35+G43+G44+G51+G66+G73+G75+G86+G87+G100+G101</f>
        <v>1107325.6237931037</v>
      </c>
      <c r="J124" s="66" t="str">
        <f>O8</f>
        <v>3.3.1.3.2</v>
      </c>
      <c r="K124" s="66">
        <f>M8+M19+M33+M55+M62+M79+M116+M15</f>
        <v>2.21</v>
      </c>
      <c r="L124" s="178">
        <f>G8+G19+G33+G55+G62+G79+G116+G15</f>
        <v>1041733.8218032786</v>
      </c>
      <c r="M124" s="178">
        <f>L8+L19+L33+L55+L62+L79+L116</f>
        <v>-1038037.1004918033</v>
      </c>
    </row>
    <row r="125" spans="1:15">
      <c r="G125" t="str">
        <f>O17</f>
        <v>3.1.1.1.2.</v>
      </c>
      <c r="H125" s="66">
        <f>M17+M37+M52+M84+M105+M111+M61</f>
        <v>0.45000000000000007</v>
      </c>
      <c r="I125" s="178">
        <f>G17+G37+G52+G84+G105+G111+G61</f>
        <v>454904.71666666673</v>
      </c>
      <c r="J125" s="137" t="str">
        <f>O41</f>
        <v>4.1.1.1.3</v>
      </c>
      <c r="K125" s="66">
        <f>M41</f>
        <v>5.8000000000000003E-2</v>
      </c>
      <c r="L125" s="178">
        <f>G41</f>
        <v>66505.78</v>
      </c>
      <c r="M125" s="178">
        <f>L41</f>
        <v>-65955.78</v>
      </c>
    </row>
    <row r="126" spans="1:15">
      <c r="G126" t="str">
        <f>O16</f>
        <v>3.1.1.1.3</v>
      </c>
      <c r="H126" s="66">
        <f>M16+M25+M26+M27+M38+M39+M40+M65+M81+M83+M95+M96+M104+M106+M113+M59</f>
        <v>1.9189999999999998</v>
      </c>
      <c r="I126" s="178">
        <f>G16+G25+G26+G27+G38+G39+G40+G65+G81+G83+G95+G96+G104+G106+G113+G59</f>
        <v>1880945.7566666666</v>
      </c>
      <c r="K126" s="190">
        <f>SUM(K123:K125)</f>
        <v>3.25</v>
      </c>
      <c r="L126" s="191">
        <f>SUM(L123:L125)</f>
        <v>1491162.08</v>
      </c>
      <c r="M126" s="191">
        <f>SUM(M123:M125)</f>
        <v>-1482912.08</v>
      </c>
    </row>
    <row r="127" spans="1:15">
      <c r="G127" t="str">
        <f>O82</f>
        <v>3.1.1.2.2.</v>
      </c>
      <c r="H127" s="66">
        <f>M82+M60</f>
        <v>0.16200000000000001</v>
      </c>
      <c r="I127" s="178">
        <f>G82+G60</f>
        <v>235808.26666666666</v>
      </c>
    </row>
    <row r="128" spans="1:15">
      <c r="G128" t="str">
        <f>O58</f>
        <v>3.1.1.2.3.</v>
      </c>
      <c r="H128" s="66">
        <f>M58+M80</f>
        <v>0.71099999999999997</v>
      </c>
      <c r="I128" s="178">
        <f>G58+G80</f>
        <v>805885.53</v>
      </c>
    </row>
    <row r="129" spans="1:13">
      <c r="I129" s="178"/>
    </row>
    <row r="130" spans="1:13">
      <c r="H130" s="190">
        <f>SUM(H123:H129)</f>
        <v>10.907000000000002</v>
      </c>
      <c r="I130" s="191">
        <f>SUM(I123:I129)</f>
        <v>5234361.1100000003</v>
      </c>
    </row>
    <row r="132" spans="1:13">
      <c r="G132" t="str">
        <f>'20_2020'!I101</f>
        <v>до 150 кВт</v>
      </c>
      <c r="H132" s="129"/>
      <c r="I132" s="129"/>
      <c r="J132" s="129" t="str">
        <f>'20_2020'!L101</f>
        <v>до 15 кВт</v>
      </c>
      <c r="K132" s="129" t="s">
        <v>553</v>
      </c>
      <c r="L132" s="129" t="s">
        <v>554</v>
      </c>
      <c r="M132" s="129" t="s">
        <v>555</v>
      </c>
    </row>
    <row r="133" spans="1:13">
      <c r="G133" s="129" t="str">
        <f>'20_2020'!I102</f>
        <v>2.3.1.3.1.</v>
      </c>
      <c r="H133" s="178">
        <f>'20_2020'!J102</f>
        <v>0.38300000000000001</v>
      </c>
      <c r="I133" s="178">
        <f>'20_2020'!K102</f>
        <v>53182.20182729308</v>
      </c>
      <c r="J133" s="129" t="str">
        <f>'20_2020'!L102</f>
        <v>3.3.1.3.1</v>
      </c>
      <c r="K133" s="137">
        <f>'20_2020'!M102</f>
        <v>0.51</v>
      </c>
      <c r="L133" s="178">
        <f>'20_2020'!N102</f>
        <v>200894.25289548325</v>
      </c>
      <c r="M133" s="178">
        <f>'20_2020'!O102</f>
        <v>-196494.25289548325</v>
      </c>
    </row>
    <row r="134" spans="1:13">
      <c r="G134" s="129" t="str">
        <f>'20_2020'!I103</f>
        <v>2.3.1.3.2</v>
      </c>
      <c r="H134" s="178">
        <f>'20_2020'!J103</f>
        <v>0.01</v>
      </c>
      <c r="I134" s="178">
        <f>'20_2020'!K103</f>
        <v>8121.2218014564196</v>
      </c>
      <c r="J134" s="129"/>
      <c r="K134" s="129"/>
    </row>
    <row r="135" spans="1:13">
      <c r="G135" s="129" t="str">
        <f>'20_2020'!I104</f>
        <v>3.1.1.1.1.</v>
      </c>
      <c r="H135" s="178">
        <f>'20_2020'!J104</f>
        <v>5.2999999999999999E-2</v>
      </c>
      <c r="I135" s="178">
        <f>'20_2020'!K104</f>
        <v>59837.297436122048</v>
      </c>
      <c r="J135" s="129"/>
      <c r="K135" s="129"/>
    </row>
    <row r="136" spans="1:13">
      <c r="G136" s="129" t="str">
        <f>'20_2020'!I105</f>
        <v>3.1.1.1.2</v>
      </c>
      <c r="H136" s="178">
        <f>'20_2020'!J105</f>
        <v>0.04</v>
      </c>
      <c r="I136" s="178">
        <f>'20_2020'!K105</f>
        <v>182164.56430562021</v>
      </c>
      <c r="J136" s="129"/>
      <c r="K136" s="129"/>
    </row>
    <row r="137" spans="1:13">
      <c r="G137" s="129" t="str">
        <f>'20_2020'!I106</f>
        <v>3.1.1.1.3</v>
      </c>
      <c r="H137" s="178">
        <f>'20_2020'!J106</f>
        <v>1.2E-2</v>
      </c>
      <c r="I137" s="178">
        <f>'20_2020'!K106</f>
        <v>114603.15653730952</v>
      </c>
      <c r="J137" s="129"/>
      <c r="K137" s="129"/>
    </row>
    <row r="138" spans="1:13">
      <c r="G138" s="129"/>
      <c r="H138" s="178"/>
      <c r="I138" s="178"/>
      <c r="J138" s="129"/>
      <c r="K138" s="129"/>
    </row>
    <row r="139" spans="1:13">
      <c r="G139" s="129"/>
      <c r="H139" s="178"/>
      <c r="I139" s="178"/>
      <c r="J139" s="129"/>
      <c r="K139" s="129"/>
    </row>
    <row r="140" spans="1:13">
      <c r="G140" s="129"/>
      <c r="H140" s="191">
        <f>SUM(H133:H139)</f>
        <v>0.498</v>
      </c>
      <c r="I140" s="191">
        <f>SUM(I133:I139)</f>
        <v>417908.44190780132</v>
      </c>
      <c r="J140" s="129"/>
      <c r="K140" s="129"/>
    </row>
    <row r="141" spans="1:13">
      <c r="G141" s="129"/>
      <c r="H141" s="129"/>
      <c r="I141" s="129"/>
      <c r="J141" s="129"/>
      <c r="K141" s="129" t="s">
        <v>553</v>
      </c>
      <c r="L141" s="129" t="s">
        <v>554</v>
      </c>
      <c r="M141" s="129" t="s">
        <v>555</v>
      </c>
    </row>
    <row r="142" spans="1:13">
      <c r="G142" s="189" t="str">
        <f>G123</f>
        <v>2.3.1.3.1.</v>
      </c>
      <c r="H142" s="66">
        <f>H123+H133</f>
        <v>4.168000000000001</v>
      </c>
      <c r="I142" s="178">
        <f>I123+I133</f>
        <v>802673.4180341895</v>
      </c>
      <c r="J142" s="66" t="str">
        <f>J123</f>
        <v>3.3.1.3.1</v>
      </c>
      <c r="K142" s="66">
        <f>K123+K133</f>
        <v>1.492</v>
      </c>
      <c r="L142" s="178">
        <f>L123+L133</f>
        <v>583816.73109220457</v>
      </c>
      <c r="M142" s="178">
        <f>M123+M133</f>
        <v>-575413.45240367996</v>
      </c>
    </row>
    <row r="143" spans="1:13">
      <c r="G143" s="189" t="str">
        <f t="shared" ref="G143" si="8">G124</f>
        <v>2.3.1.3.2.</v>
      </c>
      <c r="H143" s="66">
        <f>H124+H134</f>
        <v>3.89</v>
      </c>
      <c r="I143" s="178">
        <f>I124+I134</f>
        <v>1115446.8455945603</v>
      </c>
      <c r="J143" s="137" t="str">
        <f t="shared" ref="J143:J144" si="9">J124</f>
        <v>3.3.1.3.2</v>
      </c>
      <c r="K143" s="66">
        <f>K124</f>
        <v>2.21</v>
      </c>
      <c r="L143" s="178">
        <f t="shared" ref="L143:M144" si="10">L124</f>
        <v>1041733.8218032786</v>
      </c>
      <c r="M143" s="178">
        <f t="shared" si="10"/>
        <v>-1038037.1004918033</v>
      </c>
    </row>
    <row r="144" spans="1:13" s="129" customFormat="1">
      <c r="A144" s="136"/>
      <c r="C144" s="136"/>
      <c r="G144" s="189" t="str">
        <f>G135</f>
        <v>3.1.1.1.1.</v>
      </c>
      <c r="H144" s="137">
        <f>H135</f>
        <v>5.2999999999999999E-2</v>
      </c>
      <c r="I144" s="178">
        <f>I135</f>
        <v>59837.297436122048</v>
      </c>
      <c r="J144" s="137" t="str">
        <f t="shared" si="9"/>
        <v>4.1.1.1.3</v>
      </c>
      <c r="K144" s="137">
        <f>K125</f>
        <v>5.8000000000000003E-2</v>
      </c>
      <c r="L144" s="178">
        <f>L125</f>
        <v>66505.78</v>
      </c>
      <c r="M144" s="178">
        <f t="shared" si="10"/>
        <v>-65955.78</v>
      </c>
    </row>
    <row r="145" spans="1:13">
      <c r="G145" s="189" t="str">
        <f>G125</f>
        <v>3.1.1.1.2.</v>
      </c>
      <c r="H145" s="66">
        <f>H136+H125</f>
        <v>0.49000000000000005</v>
      </c>
      <c r="I145" s="178">
        <f>I136+I125</f>
        <v>637069.28097228694</v>
      </c>
      <c r="K145" s="191">
        <f>SUM(K142:K144)</f>
        <v>3.76</v>
      </c>
      <c r="L145" s="191">
        <f>SUM(L142:L144)</f>
        <v>1692056.3328954831</v>
      </c>
      <c r="M145" s="191">
        <f>SUM(M142:M144)</f>
        <v>-1679406.3328954831</v>
      </c>
    </row>
    <row r="146" spans="1:13">
      <c r="G146" s="189" t="str">
        <f>G126</f>
        <v>3.1.1.1.3</v>
      </c>
      <c r="H146" s="66">
        <f>H126+H137</f>
        <v>1.9309999999999998</v>
      </c>
      <c r="I146" s="178">
        <f>I126+I137</f>
        <v>1995548.9132039761</v>
      </c>
      <c r="L146" s="178"/>
    </row>
    <row r="147" spans="1:13">
      <c r="G147" s="189" t="str">
        <f>G127</f>
        <v>3.1.1.2.2.</v>
      </c>
      <c r="H147" s="66">
        <f>H127</f>
        <v>0.16200000000000001</v>
      </c>
      <c r="I147" s="178">
        <f>I127</f>
        <v>235808.26666666666</v>
      </c>
    </row>
    <row r="148" spans="1:13">
      <c r="G148" s="189" t="str">
        <f>G128</f>
        <v>3.1.1.2.3.</v>
      </c>
      <c r="H148" s="66">
        <f>H128</f>
        <v>0.71099999999999997</v>
      </c>
      <c r="I148" s="178">
        <f>I128</f>
        <v>805885.53</v>
      </c>
    </row>
    <row r="149" spans="1:13" s="129" customFormat="1">
      <c r="A149" s="136"/>
      <c r="C149" s="136"/>
      <c r="G149" s="189"/>
      <c r="H149" s="137"/>
      <c r="I149" s="178"/>
      <c r="J149" s="137"/>
      <c r="K149" s="137"/>
      <c r="M149" s="139"/>
    </row>
    <row r="150" spans="1:13">
      <c r="G150" s="189"/>
      <c r="I150" s="178"/>
    </row>
    <row r="151" spans="1:13">
      <c r="G151" s="189"/>
      <c r="H151" s="190">
        <f>SUM(H142:H150)</f>
        <v>11.405000000000003</v>
      </c>
      <c r="I151" s="191">
        <f>SUM(I142:I150)</f>
        <v>5652269.551907802</v>
      </c>
    </row>
    <row r="152" spans="1:13">
      <c r="H152" s="190"/>
    </row>
    <row r="153" spans="1:13">
      <c r="G153" s="205" t="str">
        <f>O47</f>
        <v>4.3.2.</v>
      </c>
      <c r="I153" s="178">
        <f>G47</f>
        <v>126621.31000000001</v>
      </c>
    </row>
    <row r="154" spans="1:13">
      <c r="G154" s="136" t="str">
        <f>O98</f>
        <v>5.1.1.4.</v>
      </c>
      <c r="I154" s="178">
        <f>G71+G72+G88+G89+G97+G98</f>
        <v>2539334.29</v>
      </c>
    </row>
    <row r="155" spans="1:13">
      <c r="G155" t="str">
        <f>O48</f>
        <v>5.1.1.5</v>
      </c>
      <c r="I155" s="178">
        <f>G48+G49</f>
        <v>1450976.3</v>
      </c>
    </row>
    <row r="156" spans="1:13">
      <c r="I156" s="191">
        <f>SUBTOTAL(9,I153:I155)</f>
        <v>4116931.9000000004</v>
      </c>
    </row>
    <row r="157" spans="1:13">
      <c r="I157" s="191">
        <f>I151+I156</f>
        <v>9769201.4519078024</v>
      </c>
    </row>
  </sheetData>
  <autoFilter ref="A1:O118"/>
  <mergeCells count="31">
    <mergeCell ref="E9:E10"/>
    <mergeCell ref="F9:F10"/>
    <mergeCell ref="M3:N3"/>
    <mergeCell ref="A4:A5"/>
    <mergeCell ref="B4:B5"/>
    <mergeCell ref="D4:D5"/>
    <mergeCell ref="G4:K4"/>
    <mergeCell ref="M4:N4"/>
    <mergeCell ref="E4:E5"/>
    <mergeCell ref="C4:C5"/>
    <mergeCell ref="O4:O5"/>
    <mergeCell ref="F4:F5"/>
    <mergeCell ref="L4:L5"/>
    <mergeCell ref="E7:E8"/>
    <mergeCell ref="F7:F8"/>
    <mergeCell ref="E14:E15"/>
    <mergeCell ref="F14:F15"/>
    <mergeCell ref="E22:E23"/>
    <mergeCell ref="F22:F23"/>
    <mergeCell ref="E32:E33"/>
    <mergeCell ref="F32:F33"/>
    <mergeCell ref="E101:E102"/>
    <mergeCell ref="F101:F102"/>
    <mergeCell ref="E78:E79"/>
    <mergeCell ref="F78:F79"/>
    <mergeCell ref="E75:E76"/>
    <mergeCell ref="F75:F76"/>
    <mergeCell ref="E82:E84"/>
    <mergeCell ref="F82:F84"/>
    <mergeCell ref="E85:E87"/>
    <mergeCell ref="F85:F87"/>
  </mergeCells>
  <pageMargins left="0.25" right="0.25" top="0.75" bottom="0.75" header="0.3" footer="0.3"/>
  <pageSetup paperSize="9" scale="38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1"/>
  <sheetViews>
    <sheetView topLeftCell="A7" zoomScale="85" zoomScaleNormal="85" workbookViewId="0">
      <selection activeCell="L36" sqref="L36"/>
    </sheetView>
  </sheetViews>
  <sheetFormatPr defaultRowHeight="15" outlineLevelRow="1"/>
  <cols>
    <col min="1" max="1" width="16" customWidth="1"/>
    <col min="2" max="2" width="14" customWidth="1"/>
    <col min="3" max="7" width="16" customWidth="1"/>
    <col min="8" max="8" width="1.42578125" customWidth="1"/>
    <col min="9" max="9" width="14.5703125" customWidth="1"/>
    <col min="10" max="10" width="12.7109375" bestFit="1" customWidth="1"/>
    <col min="257" max="257" width="16" customWidth="1"/>
    <col min="258" max="258" width="14" customWidth="1"/>
    <col min="259" max="263" width="16" customWidth="1"/>
    <col min="264" max="264" width="1.42578125" customWidth="1"/>
    <col min="265" max="265" width="14.5703125" customWidth="1"/>
    <col min="266" max="266" width="12.7109375" bestFit="1" customWidth="1"/>
    <col min="513" max="513" width="16" customWidth="1"/>
    <col min="514" max="514" width="14" customWidth="1"/>
    <col min="515" max="519" width="16" customWidth="1"/>
    <col min="520" max="520" width="1.42578125" customWidth="1"/>
    <col min="521" max="521" width="14.5703125" customWidth="1"/>
    <col min="522" max="522" width="12.7109375" bestFit="1" customWidth="1"/>
    <col min="769" max="769" width="16" customWidth="1"/>
    <col min="770" max="770" width="14" customWidth="1"/>
    <col min="771" max="775" width="16" customWidth="1"/>
    <col min="776" max="776" width="1.42578125" customWidth="1"/>
    <col min="777" max="777" width="14.5703125" customWidth="1"/>
    <col min="778" max="778" width="12.7109375" bestFit="1" customWidth="1"/>
    <col min="1025" max="1025" width="16" customWidth="1"/>
    <col min="1026" max="1026" width="14" customWidth="1"/>
    <col min="1027" max="1031" width="16" customWidth="1"/>
    <col min="1032" max="1032" width="1.42578125" customWidth="1"/>
    <col min="1033" max="1033" width="14.5703125" customWidth="1"/>
    <col min="1034" max="1034" width="12.7109375" bestFit="1" customWidth="1"/>
    <col min="1281" max="1281" width="16" customWidth="1"/>
    <col min="1282" max="1282" width="14" customWidth="1"/>
    <col min="1283" max="1287" width="16" customWidth="1"/>
    <col min="1288" max="1288" width="1.42578125" customWidth="1"/>
    <col min="1289" max="1289" width="14.5703125" customWidth="1"/>
    <col min="1290" max="1290" width="12.7109375" bestFit="1" customWidth="1"/>
    <col min="1537" max="1537" width="16" customWidth="1"/>
    <col min="1538" max="1538" width="14" customWidth="1"/>
    <col min="1539" max="1543" width="16" customWidth="1"/>
    <col min="1544" max="1544" width="1.42578125" customWidth="1"/>
    <col min="1545" max="1545" width="14.5703125" customWidth="1"/>
    <col min="1546" max="1546" width="12.7109375" bestFit="1" customWidth="1"/>
    <col min="1793" max="1793" width="16" customWidth="1"/>
    <col min="1794" max="1794" width="14" customWidth="1"/>
    <col min="1795" max="1799" width="16" customWidth="1"/>
    <col min="1800" max="1800" width="1.42578125" customWidth="1"/>
    <col min="1801" max="1801" width="14.5703125" customWidth="1"/>
    <col min="1802" max="1802" width="12.7109375" bestFit="1" customWidth="1"/>
    <col min="2049" max="2049" width="16" customWidth="1"/>
    <col min="2050" max="2050" width="14" customWidth="1"/>
    <col min="2051" max="2055" width="16" customWidth="1"/>
    <col min="2056" max="2056" width="1.42578125" customWidth="1"/>
    <col min="2057" max="2057" width="14.5703125" customWidth="1"/>
    <col min="2058" max="2058" width="12.7109375" bestFit="1" customWidth="1"/>
    <col min="2305" max="2305" width="16" customWidth="1"/>
    <col min="2306" max="2306" width="14" customWidth="1"/>
    <col min="2307" max="2311" width="16" customWidth="1"/>
    <col min="2312" max="2312" width="1.42578125" customWidth="1"/>
    <col min="2313" max="2313" width="14.5703125" customWidth="1"/>
    <col min="2314" max="2314" width="12.7109375" bestFit="1" customWidth="1"/>
    <col min="2561" max="2561" width="16" customWidth="1"/>
    <col min="2562" max="2562" width="14" customWidth="1"/>
    <col min="2563" max="2567" width="16" customWidth="1"/>
    <col min="2568" max="2568" width="1.42578125" customWidth="1"/>
    <col min="2569" max="2569" width="14.5703125" customWidth="1"/>
    <col min="2570" max="2570" width="12.7109375" bestFit="1" customWidth="1"/>
    <col min="2817" max="2817" width="16" customWidth="1"/>
    <col min="2818" max="2818" width="14" customWidth="1"/>
    <col min="2819" max="2823" width="16" customWidth="1"/>
    <col min="2824" max="2824" width="1.42578125" customWidth="1"/>
    <col min="2825" max="2825" width="14.5703125" customWidth="1"/>
    <col min="2826" max="2826" width="12.7109375" bestFit="1" customWidth="1"/>
    <col min="3073" max="3073" width="16" customWidth="1"/>
    <col min="3074" max="3074" width="14" customWidth="1"/>
    <col min="3075" max="3079" width="16" customWidth="1"/>
    <col min="3080" max="3080" width="1.42578125" customWidth="1"/>
    <col min="3081" max="3081" width="14.5703125" customWidth="1"/>
    <col min="3082" max="3082" width="12.7109375" bestFit="1" customWidth="1"/>
    <col min="3329" max="3329" width="16" customWidth="1"/>
    <col min="3330" max="3330" width="14" customWidth="1"/>
    <col min="3331" max="3335" width="16" customWidth="1"/>
    <col min="3336" max="3336" width="1.42578125" customWidth="1"/>
    <col min="3337" max="3337" width="14.5703125" customWidth="1"/>
    <col min="3338" max="3338" width="12.7109375" bestFit="1" customWidth="1"/>
    <col min="3585" max="3585" width="16" customWidth="1"/>
    <col min="3586" max="3586" width="14" customWidth="1"/>
    <col min="3587" max="3591" width="16" customWidth="1"/>
    <col min="3592" max="3592" width="1.42578125" customWidth="1"/>
    <col min="3593" max="3593" width="14.5703125" customWidth="1"/>
    <col min="3594" max="3594" width="12.7109375" bestFit="1" customWidth="1"/>
    <col min="3841" max="3841" width="16" customWidth="1"/>
    <col min="3842" max="3842" width="14" customWidth="1"/>
    <col min="3843" max="3847" width="16" customWidth="1"/>
    <col min="3848" max="3848" width="1.42578125" customWidth="1"/>
    <col min="3849" max="3849" width="14.5703125" customWidth="1"/>
    <col min="3850" max="3850" width="12.7109375" bestFit="1" customWidth="1"/>
    <col min="4097" max="4097" width="16" customWidth="1"/>
    <col min="4098" max="4098" width="14" customWidth="1"/>
    <col min="4099" max="4103" width="16" customWidth="1"/>
    <col min="4104" max="4104" width="1.42578125" customWidth="1"/>
    <col min="4105" max="4105" width="14.5703125" customWidth="1"/>
    <col min="4106" max="4106" width="12.7109375" bestFit="1" customWidth="1"/>
    <col min="4353" max="4353" width="16" customWidth="1"/>
    <col min="4354" max="4354" width="14" customWidth="1"/>
    <col min="4355" max="4359" width="16" customWidth="1"/>
    <col min="4360" max="4360" width="1.42578125" customWidth="1"/>
    <col min="4361" max="4361" width="14.5703125" customWidth="1"/>
    <col min="4362" max="4362" width="12.7109375" bestFit="1" customWidth="1"/>
    <col min="4609" max="4609" width="16" customWidth="1"/>
    <col min="4610" max="4610" width="14" customWidth="1"/>
    <col min="4611" max="4615" width="16" customWidth="1"/>
    <col min="4616" max="4616" width="1.42578125" customWidth="1"/>
    <col min="4617" max="4617" width="14.5703125" customWidth="1"/>
    <col min="4618" max="4618" width="12.7109375" bestFit="1" customWidth="1"/>
    <col min="4865" max="4865" width="16" customWidth="1"/>
    <col min="4866" max="4866" width="14" customWidth="1"/>
    <col min="4867" max="4871" width="16" customWidth="1"/>
    <col min="4872" max="4872" width="1.42578125" customWidth="1"/>
    <col min="4873" max="4873" width="14.5703125" customWidth="1"/>
    <col min="4874" max="4874" width="12.7109375" bestFit="1" customWidth="1"/>
    <col min="5121" max="5121" width="16" customWidth="1"/>
    <col min="5122" max="5122" width="14" customWidth="1"/>
    <col min="5123" max="5127" width="16" customWidth="1"/>
    <col min="5128" max="5128" width="1.42578125" customWidth="1"/>
    <col min="5129" max="5129" width="14.5703125" customWidth="1"/>
    <col min="5130" max="5130" width="12.7109375" bestFit="1" customWidth="1"/>
    <col min="5377" max="5377" width="16" customWidth="1"/>
    <col min="5378" max="5378" width="14" customWidth="1"/>
    <col min="5379" max="5383" width="16" customWidth="1"/>
    <col min="5384" max="5384" width="1.42578125" customWidth="1"/>
    <col min="5385" max="5385" width="14.5703125" customWidth="1"/>
    <col min="5386" max="5386" width="12.7109375" bestFit="1" customWidth="1"/>
    <col min="5633" max="5633" width="16" customWidth="1"/>
    <col min="5634" max="5634" width="14" customWidth="1"/>
    <col min="5635" max="5639" width="16" customWidth="1"/>
    <col min="5640" max="5640" width="1.42578125" customWidth="1"/>
    <col min="5641" max="5641" width="14.5703125" customWidth="1"/>
    <col min="5642" max="5642" width="12.7109375" bestFit="1" customWidth="1"/>
    <col min="5889" max="5889" width="16" customWidth="1"/>
    <col min="5890" max="5890" width="14" customWidth="1"/>
    <col min="5891" max="5895" width="16" customWidth="1"/>
    <col min="5896" max="5896" width="1.42578125" customWidth="1"/>
    <col min="5897" max="5897" width="14.5703125" customWidth="1"/>
    <col min="5898" max="5898" width="12.7109375" bestFit="1" customWidth="1"/>
    <col min="6145" max="6145" width="16" customWidth="1"/>
    <col min="6146" max="6146" width="14" customWidth="1"/>
    <col min="6147" max="6151" width="16" customWidth="1"/>
    <col min="6152" max="6152" width="1.42578125" customWidth="1"/>
    <col min="6153" max="6153" width="14.5703125" customWidth="1"/>
    <col min="6154" max="6154" width="12.7109375" bestFit="1" customWidth="1"/>
    <col min="6401" max="6401" width="16" customWidth="1"/>
    <col min="6402" max="6402" width="14" customWidth="1"/>
    <col min="6403" max="6407" width="16" customWidth="1"/>
    <col min="6408" max="6408" width="1.42578125" customWidth="1"/>
    <col min="6409" max="6409" width="14.5703125" customWidth="1"/>
    <col min="6410" max="6410" width="12.7109375" bestFit="1" customWidth="1"/>
    <col min="6657" max="6657" width="16" customWidth="1"/>
    <col min="6658" max="6658" width="14" customWidth="1"/>
    <col min="6659" max="6663" width="16" customWidth="1"/>
    <col min="6664" max="6664" width="1.42578125" customWidth="1"/>
    <col min="6665" max="6665" width="14.5703125" customWidth="1"/>
    <col min="6666" max="6666" width="12.7109375" bestFit="1" customWidth="1"/>
    <col min="6913" max="6913" width="16" customWidth="1"/>
    <col min="6914" max="6914" width="14" customWidth="1"/>
    <col min="6915" max="6919" width="16" customWidth="1"/>
    <col min="6920" max="6920" width="1.42578125" customWidth="1"/>
    <col min="6921" max="6921" width="14.5703125" customWidth="1"/>
    <col min="6922" max="6922" width="12.7109375" bestFit="1" customWidth="1"/>
    <col min="7169" max="7169" width="16" customWidth="1"/>
    <col min="7170" max="7170" width="14" customWidth="1"/>
    <col min="7171" max="7175" width="16" customWidth="1"/>
    <col min="7176" max="7176" width="1.42578125" customWidth="1"/>
    <col min="7177" max="7177" width="14.5703125" customWidth="1"/>
    <col min="7178" max="7178" width="12.7109375" bestFit="1" customWidth="1"/>
    <col min="7425" max="7425" width="16" customWidth="1"/>
    <col min="7426" max="7426" width="14" customWidth="1"/>
    <col min="7427" max="7431" width="16" customWidth="1"/>
    <col min="7432" max="7432" width="1.42578125" customWidth="1"/>
    <col min="7433" max="7433" width="14.5703125" customWidth="1"/>
    <col min="7434" max="7434" width="12.7109375" bestFit="1" customWidth="1"/>
    <col min="7681" max="7681" width="16" customWidth="1"/>
    <col min="7682" max="7682" width="14" customWidth="1"/>
    <col min="7683" max="7687" width="16" customWidth="1"/>
    <col min="7688" max="7688" width="1.42578125" customWidth="1"/>
    <col min="7689" max="7689" width="14.5703125" customWidth="1"/>
    <col min="7690" max="7690" width="12.7109375" bestFit="1" customWidth="1"/>
    <col min="7937" max="7937" width="16" customWidth="1"/>
    <col min="7938" max="7938" width="14" customWidth="1"/>
    <col min="7939" max="7943" width="16" customWidth="1"/>
    <col min="7944" max="7944" width="1.42578125" customWidth="1"/>
    <col min="7945" max="7945" width="14.5703125" customWidth="1"/>
    <col min="7946" max="7946" width="12.7109375" bestFit="1" customWidth="1"/>
    <col min="8193" max="8193" width="16" customWidth="1"/>
    <col min="8194" max="8194" width="14" customWidth="1"/>
    <col min="8195" max="8199" width="16" customWidth="1"/>
    <col min="8200" max="8200" width="1.42578125" customWidth="1"/>
    <col min="8201" max="8201" width="14.5703125" customWidth="1"/>
    <col min="8202" max="8202" width="12.7109375" bestFit="1" customWidth="1"/>
    <col min="8449" max="8449" width="16" customWidth="1"/>
    <col min="8450" max="8450" width="14" customWidth="1"/>
    <col min="8451" max="8455" width="16" customWidth="1"/>
    <col min="8456" max="8456" width="1.42578125" customWidth="1"/>
    <col min="8457" max="8457" width="14.5703125" customWidth="1"/>
    <col min="8458" max="8458" width="12.7109375" bestFit="1" customWidth="1"/>
    <col min="8705" max="8705" width="16" customWidth="1"/>
    <col min="8706" max="8706" width="14" customWidth="1"/>
    <col min="8707" max="8711" width="16" customWidth="1"/>
    <col min="8712" max="8712" width="1.42578125" customWidth="1"/>
    <col min="8713" max="8713" width="14.5703125" customWidth="1"/>
    <col min="8714" max="8714" width="12.7109375" bestFit="1" customWidth="1"/>
    <col min="8961" max="8961" width="16" customWidth="1"/>
    <col min="8962" max="8962" width="14" customWidth="1"/>
    <col min="8963" max="8967" width="16" customWidth="1"/>
    <col min="8968" max="8968" width="1.42578125" customWidth="1"/>
    <col min="8969" max="8969" width="14.5703125" customWidth="1"/>
    <col min="8970" max="8970" width="12.7109375" bestFit="1" customWidth="1"/>
    <col min="9217" max="9217" width="16" customWidth="1"/>
    <col min="9218" max="9218" width="14" customWidth="1"/>
    <col min="9219" max="9223" width="16" customWidth="1"/>
    <col min="9224" max="9224" width="1.42578125" customWidth="1"/>
    <col min="9225" max="9225" width="14.5703125" customWidth="1"/>
    <col min="9226" max="9226" width="12.7109375" bestFit="1" customWidth="1"/>
    <col min="9473" max="9473" width="16" customWidth="1"/>
    <col min="9474" max="9474" width="14" customWidth="1"/>
    <col min="9475" max="9479" width="16" customWidth="1"/>
    <col min="9480" max="9480" width="1.42578125" customWidth="1"/>
    <col min="9481" max="9481" width="14.5703125" customWidth="1"/>
    <col min="9482" max="9482" width="12.7109375" bestFit="1" customWidth="1"/>
    <col min="9729" max="9729" width="16" customWidth="1"/>
    <col min="9730" max="9730" width="14" customWidth="1"/>
    <col min="9731" max="9735" width="16" customWidth="1"/>
    <col min="9736" max="9736" width="1.42578125" customWidth="1"/>
    <col min="9737" max="9737" width="14.5703125" customWidth="1"/>
    <col min="9738" max="9738" width="12.7109375" bestFit="1" customWidth="1"/>
    <col min="9985" max="9985" width="16" customWidth="1"/>
    <col min="9986" max="9986" width="14" customWidth="1"/>
    <col min="9987" max="9991" width="16" customWidth="1"/>
    <col min="9992" max="9992" width="1.42578125" customWidth="1"/>
    <col min="9993" max="9993" width="14.5703125" customWidth="1"/>
    <col min="9994" max="9994" width="12.7109375" bestFit="1" customWidth="1"/>
    <col min="10241" max="10241" width="16" customWidth="1"/>
    <col min="10242" max="10242" width="14" customWidth="1"/>
    <col min="10243" max="10247" width="16" customWidth="1"/>
    <col min="10248" max="10248" width="1.42578125" customWidth="1"/>
    <col min="10249" max="10249" width="14.5703125" customWidth="1"/>
    <col min="10250" max="10250" width="12.7109375" bestFit="1" customWidth="1"/>
    <col min="10497" max="10497" width="16" customWidth="1"/>
    <col min="10498" max="10498" width="14" customWidth="1"/>
    <col min="10499" max="10503" width="16" customWidth="1"/>
    <col min="10504" max="10504" width="1.42578125" customWidth="1"/>
    <col min="10505" max="10505" width="14.5703125" customWidth="1"/>
    <col min="10506" max="10506" width="12.7109375" bestFit="1" customWidth="1"/>
    <col min="10753" max="10753" width="16" customWidth="1"/>
    <col min="10754" max="10754" width="14" customWidth="1"/>
    <col min="10755" max="10759" width="16" customWidth="1"/>
    <col min="10760" max="10760" width="1.42578125" customWidth="1"/>
    <col min="10761" max="10761" width="14.5703125" customWidth="1"/>
    <col min="10762" max="10762" width="12.7109375" bestFit="1" customWidth="1"/>
    <col min="11009" max="11009" width="16" customWidth="1"/>
    <col min="11010" max="11010" width="14" customWidth="1"/>
    <col min="11011" max="11015" width="16" customWidth="1"/>
    <col min="11016" max="11016" width="1.42578125" customWidth="1"/>
    <col min="11017" max="11017" width="14.5703125" customWidth="1"/>
    <col min="11018" max="11018" width="12.7109375" bestFit="1" customWidth="1"/>
    <col min="11265" max="11265" width="16" customWidth="1"/>
    <col min="11266" max="11266" width="14" customWidth="1"/>
    <col min="11267" max="11271" width="16" customWidth="1"/>
    <col min="11272" max="11272" width="1.42578125" customWidth="1"/>
    <col min="11273" max="11273" width="14.5703125" customWidth="1"/>
    <col min="11274" max="11274" width="12.7109375" bestFit="1" customWidth="1"/>
    <col min="11521" max="11521" width="16" customWidth="1"/>
    <col min="11522" max="11522" width="14" customWidth="1"/>
    <col min="11523" max="11527" width="16" customWidth="1"/>
    <col min="11528" max="11528" width="1.42578125" customWidth="1"/>
    <col min="11529" max="11529" width="14.5703125" customWidth="1"/>
    <col min="11530" max="11530" width="12.7109375" bestFit="1" customWidth="1"/>
    <col min="11777" max="11777" width="16" customWidth="1"/>
    <col min="11778" max="11778" width="14" customWidth="1"/>
    <col min="11779" max="11783" width="16" customWidth="1"/>
    <col min="11784" max="11784" width="1.42578125" customWidth="1"/>
    <col min="11785" max="11785" width="14.5703125" customWidth="1"/>
    <col min="11786" max="11786" width="12.7109375" bestFit="1" customWidth="1"/>
    <col min="12033" max="12033" width="16" customWidth="1"/>
    <col min="12034" max="12034" width="14" customWidth="1"/>
    <col min="12035" max="12039" width="16" customWidth="1"/>
    <col min="12040" max="12040" width="1.42578125" customWidth="1"/>
    <col min="12041" max="12041" width="14.5703125" customWidth="1"/>
    <col min="12042" max="12042" width="12.7109375" bestFit="1" customWidth="1"/>
    <col min="12289" max="12289" width="16" customWidth="1"/>
    <col min="12290" max="12290" width="14" customWidth="1"/>
    <col min="12291" max="12295" width="16" customWidth="1"/>
    <col min="12296" max="12296" width="1.42578125" customWidth="1"/>
    <col min="12297" max="12297" width="14.5703125" customWidth="1"/>
    <col min="12298" max="12298" width="12.7109375" bestFit="1" customWidth="1"/>
    <col min="12545" max="12545" width="16" customWidth="1"/>
    <col min="12546" max="12546" width="14" customWidth="1"/>
    <col min="12547" max="12551" width="16" customWidth="1"/>
    <col min="12552" max="12552" width="1.42578125" customWidth="1"/>
    <col min="12553" max="12553" width="14.5703125" customWidth="1"/>
    <col min="12554" max="12554" width="12.7109375" bestFit="1" customWidth="1"/>
    <col min="12801" max="12801" width="16" customWidth="1"/>
    <col min="12802" max="12802" width="14" customWidth="1"/>
    <col min="12803" max="12807" width="16" customWidth="1"/>
    <col min="12808" max="12808" width="1.42578125" customWidth="1"/>
    <col min="12809" max="12809" width="14.5703125" customWidth="1"/>
    <col min="12810" max="12810" width="12.7109375" bestFit="1" customWidth="1"/>
    <col min="13057" max="13057" width="16" customWidth="1"/>
    <col min="13058" max="13058" width="14" customWidth="1"/>
    <col min="13059" max="13063" width="16" customWidth="1"/>
    <col min="13064" max="13064" width="1.42578125" customWidth="1"/>
    <col min="13065" max="13065" width="14.5703125" customWidth="1"/>
    <col min="13066" max="13066" width="12.7109375" bestFit="1" customWidth="1"/>
    <col min="13313" max="13313" width="16" customWidth="1"/>
    <col min="13314" max="13314" width="14" customWidth="1"/>
    <col min="13315" max="13319" width="16" customWidth="1"/>
    <col min="13320" max="13320" width="1.42578125" customWidth="1"/>
    <col min="13321" max="13321" width="14.5703125" customWidth="1"/>
    <col min="13322" max="13322" width="12.7109375" bestFit="1" customWidth="1"/>
    <col min="13569" max="13569" width="16" customWidth="1"/>
    <col min="13570" max="13570" width="14" customWidth="1"/>
    <col min="13571" max="13575" width="16" customWidth="1"/>
    <col min="13576" max="13576" width="1.42578125" customWidth="1"/>
    <col min="13577" max="13577" width="14.5703125" customWidth="1"/>
    <col min="13578" max="13578" width="12.7109375" bestFit="1" customWidth="1"/>
    <col min="13825" max="13825" width="16" customWidth="1"/>
    <col min="13826" max="13826" width="14" customWidth="1"/>
    <col min="13827" max="13831" width="16" customWidth="1"/>
    <col min="13832" max="13832" width="1.42578125" customWidth="1"/>
    <col min="13833" max="13833" width="14.5703125" customWidth="1"/>
    <col min="13834" max="13834" width="12.7109375" bestFit="1" customWidth="1"/>
    <col min="14081" max="14081" width="16" customWidth="1"/>
    <col min="14082" max="14082" width="14" customWidth="1"/>
    <col min="14083" max="14087" width="16" customWidth="1"/>
    <col min="14088" max="14088" width="1.42578125" customWidth="1"/>
    <col min="14089" max="14089" width="14.5703125" customWidth="1"/>
    <col min="14090" max="14090" width="12.7109375" bestFit="1" customWidth="1"/>
    <col min="14337" max="14337" width="16" customWidth="1"/>
    <col min="14338" max="14338" width="14" customWidth="1"/>
    <col min="14339" max="14343" width="16" customWidth="1"/>
    <col min="14344" max="14344" width="1.42578125" customWidth="1"/>
    <col min="14345" max="14345" width="14.5703125" customWidth="1"/>
    <col min="14346" max="14346" width="12.7109375" bestFit="1" customWidth="1"/>
    <col min="14593" max="14593" width="16" customWidth="1"/>
    <col min="14594" max="14594" width="14" customWidth="1"/>
    <col min="14595" max="14599" width="16" customWidth="1"/>
    <col min="14600" max="14600" width="1.42578125" customWidth="1"/>
    <col min="14601" max="14601" width="14.5703125" customWidth="1"/>
    <col min="14602" max="14602" width="12.7109375" bestFit="1" customWidth="1"/>
    <col min="14849" max="14849" width="16" customWidth="1"/>
    <col min="14850" max="14850" width="14" customWidth="1"/>
    <col min="14851" max="14855" width="16" customWidth="1"/>
    <col min="14856" max="14856" width="1.42578125" customWidth="1"/>
    <col min="14857" max="14857" width="14.5703125" customWidth="1"/>
    <col min="14858" max="14858" width="12.7109375" bestFit="1" customWidth="1"/>
    <col min="15105" max="15105" width="16" customWidth="1"/>
    <col min="15106" max="15106" width="14" customWidth="1"/>
    <col min="15107" max="15111" width="16" customWidth="1"/>
    <col min="15112" max="15112" width="1.42578125" customWidth="1"/>
    <col min="15113" max="15113" width="14.5703125" customWidth="1"/>
    <col min="15114" max="15114" width="12.7109375" bestFit="1" customWidth="1"/>
    <col min="15361" max="15361" width="16" customWidth="1"/>
    <col min="15362" max="15362" width="14" customWidth="1"/>
    <col min="15363" max="15367" width="16" customWidth="1"/>
    <col min="15368" max="15368" width="1.42578125" customWidth="1"/>
    <col min="15369" max="15369" width="14.5703125" customWidth="1"/>
    <col min="15370" max="15370" width="12.7109375" bestFit="1" customWidth="1"/>
    <col min="15617" max="15617" width="16" customWidth="1"/>
    <col min="15618" max="15618" width="14" customWidth="1"/>
    <col min="15619" max="15623" width="16" customWidth="1"/>
    <col min="15624" max="15624" width="1.42578125" customWidth="1"/>
    <col min="15625" max="15625" width="14.5703125" customWidth="1"/>
    <col min="15626" max="15626" width="12.7109375" bestFit="1" customWidth="1"/>
    <col min="15873" max="15873" width="16" customWidth="1"/>
    <col min="15874" max="15874" width="14" customWidth="1"/>
    <col min="15875" max="15879" width="16" customWidth="1"/>
    <col min="15880" max="15880" width="1.42578125" customWidth="1"/>
    <col min="15881" max="15881" width="14.5703125" customWidth="1"/>
    <col min="15882" max="15882" width="12.7109375" bestFit="1" customWidth="1"/>
    <col min="16129" max="16129" width="16" customWidth="1"/>
    <col min="16130" max="16130" width="14" customWidth="1"/>
    <col min="16131" max="16135" width="16" customWidth="1"/>
    <col min="16136" max="16136" width="1.42578125" customWidth="1"/>
    <col min="16137" max="16137" width="14.5703125" customWidth="1"/>
    <col min="16138" max="16138" width="12.7109375" bestFit="1" customWidth="1"/>
  </cols>
  <sheetData>
    <row r="1" spans="1:16" ht="12.75" customHeight="1">
      <c r="A1" s="287" t="s">
        <v>170</v>
      </c>
      <c r="B1" s="287"/>
      <c r="C1" s="287"/>
      <c r="D1" s="287"/>
      <c r="E1" s="287"/>
      <c r="F1" s="287"/>
      <c r="G1" s="287"/>
      <c r="H1" s="287"/>
    </row>
    <row r="2" spans="1:16" ht="15.75" customHeight="1">
      <c r="A2" s="288" t="s">
        <v>171</v>
      </c>
      <c r="B2" s="288"/>
      <c r="C2" s="288"/>
      <c r="D2" s="288"/>
      <c r="E2" s="288"/>
      <c r="F2" s="288"/>
      <c r="G2" s="288"/>
      <c r="H2" s="288"/>
    </row>
    <row r="3" spans="1:16" ht="2.1" customHeight="1"/>
    <row r="4" spans="1:16" ht="11.25" customHeight="1">
      <c r="A4" s="72" t="s">
        <v>172</v>
      </c>
      <c r="B4" s="289" t="s">
        <v>173</v>
      </c>
      <c r="C4" s="289"/>
      <c r="D4" s="289"/>
      <c r="E4" s="289"/>
      <c r="F4" s="289"/>
      <c r="G4" s="289"/>
      <c r="H4" s="289"/>
    </row>
    <row r="5" spans="1:16" ht="2.1" customHeight="1"/>
    <row r="6" spans="1:16" ht="11.25" customHeight="1">
      <c r="A6" s="72" t="s">
        <v>174</v>
      </c>
      <c r="B6" s="289" t="s">
        <v>175</v>
      </c>
      <c r="C6" s="289"/>
      <c r="D6" s="289"/>
      <c r="E6" s="289"/>
      <c r="F6" s="289"/>
      <c r="G6" s="289"/>
      <c r="H6" s="289"/>
    </row>
    <row r="7" spans="1:16" ht="2.1" customHeight="1"/>
    <row r="8" spans="1:16" ht="12.75" customHeight="1">
      <c r="A8" s="290" t="s">
        <v>176</v>
      </c>
      <c r="B8" s="290"/>
      <c r="C8" s="291" t="s">
        <v>177</v>
      </c>
      <c r="D8" s="291"/>
      <c r="E8" s="291" t="s">
        <v>178</v>
      </c>
      <c r="F8" s="291"/>
      <c r="G8" s="291" t="s">
        <v>179</v>
      </c>
      <c r="H8" s="291"/>
      <c r="I8" s="291"/>
    </row>
    <row r="9" spans="1:16" ht="11.25" customHeight="1">
      <c r="A9" s="284" t="s">
        <v>180</v>
      </c>
      <c r="B9" s="284"/>
      <c r="C9" s="279" t="s">
        <v>181</v>
      </c>
      <c r="D9" s="279" t="s">
        <v>182</v>
      </c>
      <c r="E9" s="279" t="s">
        <v>181</v>
      </c>
      <c r="F9" s="279" t="s">
        <v>182</v>
      </c>
      <c r="G9" s="279" t="s">
        <v>181</v>
      </c>
      <c r="H9" s="279" t="s">
        <v>182</v>
      </c>
      <c r="I9" s="279"/>
    </row>
    <row r="10" spans="1:16" ht="11.25" customHeight="1">
      <c r="A10" s="285"/>
      <c r="B10" s="286"/>
      <c r="C10" s="283"/>
      <c r="D10" s="283"/>
      <c r="E10" s="283"/>
      <c r="F10" s="283"/>
      <c r="G10" s="283"/>
      <c r="H10" s="280"/>
      <c r="I10" s="281"/>
    </row>
    <row r="11" spans="1:16" ht="12.75" customHeight="1">
      <c r="A11" s="282" t="s">
        <v>183</v>
      </c>
      <c r="B11" s="282"/>
      <c r="C11" s="73"/>
      <c r="D11" s="73"/>
      <c r="E11" s="74">
        <v>1292365.6399999999</v>
      </c>
      <c r="F11" s="74">
        <v>1292365.6399999999</v>
      </c>
      <c r="G11" s="73"/>
      <c r="H11" s="75"/>
      <c r="I11" s="76"/>
    </row>
    <row r="12" spans="1:16" ht="12" customHeight="1" outlineLevel="1">
      <c r="A12" s="277" t="s">
        <v>184</v>
      </c>
      <c r="B12" s="277"/>
      <c r="C12" s="77"/>
      <c r="D12" s="77"/>
      <c r="E12" s="77"/>
      <c r="F12" s="78">
        <v>1292365.6399999999</v>
      </c>
      <c r="G12" s="77"/>
      <c r="H12" s="79"/>
      <c r="I12" s="80"/>
      <c r="J12" s="26">
        <f>F12+'[8]Расходы по 08_льготное ТП'!G72</f>
        <v>12151944.479999999</v>
      </c>
      <c r="L12" t="s">
        <v>185</v>
      </c>
    </row>
    <row r="13" spans="1:16" ht="28.5" customHeight="1" outlineLevel="1">
      <c r="A13" s="277" t="s">
        <v>186</v>
      </c>
      <c r="B13" s="277"/>
      <c r="C13" s="77"/>
      <c r="D13" s="77"/>
      <c r="E13" s="81">
        <v>133.6</v>
      </c>
      <c r="F13" s="77"/>
      <c r="G13" s="77"/>
      <c r="H13" s="79"/>
      <c r="I13" s="80"/>
      <c r="J13">
        <f>J12/1000-'[8]Приложение № 3'!C14</f>
        <v>-39.302779999999984</v>
      </c>
      <c r="L13">
        <v>168</v>
      </c>
      <c r="M13" t="s">
        <v>187</v>
      </c>
      <c r="O13" s="26">
        <f>'до 15 кВт '!$H$38+'до 15 кВт '!$H$35</f>
        <v>5055.3080252954833</v>
      </c>
    </row>
    <row r="14" spans="1:16" ht="12" customHeight="1" outlineLevel="1">
      <c r="A14" s="277" t="s">
        <v>188</v>
      </c>
      <c r="B14" s="277"/>
      <c r="C14" s="77"/>
      <c r="D14" s="77"/>
      <c r="E14" s="78">
        <v>19679.13</v>
      </c>
      <c r="F14" s="77"/>
      <c r="G14" s="77"/>
      <c r="H14" s="79"/>
      <c r="I14" s="80"/>
      <c r="L14">
        <v>41</v>
      </c>
      <c r="M14" t="s">
        <v>189</v>
      </c>
      <c r="O14" s="26">
        <f>'до 150 кВт_2020'!$H$33</f>
        <v>10048.937041907802</v>
      </c>
    </row>
    <row r="15" spans="1:16" ht="12" customHeight="1" outlineLevel="1">
      <c r="A15" s="277" t="s">
        <v>190</v>
      </c>
      <c r="B15" s="277"/>
      <c r="C15" s="77"/>
      <c r="D15" s="77"/>
      <c r="E15" s="81">
        <v>109.57</v>
      </c>
      <c r="F15" s="77"/>
      <c r="G15" s="77"/>
      <c r="H15" s="79"/>
      <c r="I15" s="80"/>
      <c r="L15">
        <v>53</v>
      </c>
      <c r="M15" t="s">
        <v>191</v>
      </c>
      <c r="O15">
        <f>L15*('[8]Приложение №4 2019'!C15+'[8]Приложение №4 2019'!C17)/1000</f>
        <v>763.85825999999997</v>
      </c>
    </row>
    <row r="16" spans="1:16" ht="12" customHeight="1" outlineLevel="1">
      <c r="A16" s="277" t="s">
        <v>192</v>
      </c>
      <c r="B16" s="277"/>
      <c r="C16" s="77"/>
      <c r="D16" s="77"/>
      <c r="E16" s="81">
        <v>619.19000000000005</v>
      </c>
      <c r="F16" s="77"/>
      <c r="G16" s="77"/>
      <c r="H16" s="79"/>
      <c r="I16" s="80"/>
      <c r="O16" s="82">
        <f>SUM(O13:O15)</f>
        <v>15868.103327203287</v>
      </c>
      <c r="P16" s="26">
        <f>O16-'[8]Приложение № 3'!C14</f>
        <v>3676.8560672032891</v>
      </c>
    </row>
    <row r="17" spans="1:15" ht="12" customHeight="1" outlineLevel="1">
      <c r="A17" s="277" t="s">
        <v>193</v>
      </c>
      <c r="B17" s="277"/>
      <c r="C17" s="77"/>
      <c r="D17" s="77"/>
      <c r="E17" s="81">
        <v>263.41000000000003</v>
      </c>
      <c r="F17" s="77"/>
      <c r="G17" s="77"/>
      <c r="H17" s="79"/>
      <c r="I17" s="80"/>
      <c r="O17">
        <f>J12/1000-O16</f>
        <v>-3716.158847203289</v>
      </c>
    </row>
    <row r="18" spans="1:15" ht="12" customHeight="1" outlineLevel="1">
      <c r="A18" s="277" t="s">
        <v>194</v>
      </c>
      <c r="B18" s="277"/>
      <c r="C18" s="77"/>
      <c r="D18" s="77"/>
      <c r="E18" s="81">
        <v>4.6100000000000003</v>
      </c>
      <c r="F18" s="77"/>
      <c r="G18" s="77"/>
      <c r="H18" s="79"/>
      <c r="I18" s="80"/>
    </row>
    <row r="19" spans="1:15" ht="23.25" customHeight="1" outlineLevel="1">
      <c r="A19" s="277" t="s">
        <v>195</v>
      </c>
      <c r="B19" s="277"/>
      <c r="C19" s="77"/>
      <c r="D19" s="77"/>
      <c r="E19" s="78">
        <v>5635.15</v>
      </c>
      <c r="F19" s="77"/>
      <c r="G19" s="77"/>
      <c r="H19" s="79"/>
      <c r="I19" s="80"/>
    </row>
    <row r="20" spans="1:15" ht="23.25" customHeight="1" outlineLevel="1">
      <c r="A20" s="277" t="s">
        <v>196</v>
      </c>
      <c r="B20" s="277"/>
      <c r="C20" s="77"/>
      <c r="D20" s="77"/>
      <c r="E20" s="81">
        <v>158.19</v>
      </c>
      <c r="F20" s="77"/>
      <c r="G20" s="77"/>
      <c r="H20" s="79"/>
      <c r="I20" s="80"/>
    </row>
    <row r="21" spans="1:15" ht="12" customHeight="1" outlineLevel="1">
      <c r="A21" s="277" t="s">
        <v>197</v>
      </c>
      <c r="B21" s="277"/>
      <c r="C21" s="77"/>
      <c r="D21" s="77"/>
      <c r="E21" s="78">
        <v>6121.27</v>
      </c>
      <c r="F21" s="77"/>
      <c r="G21" s="77"/>
      <c r="H21" s="79"/>
      <c r="I21" s="80"/>
    </row>
    <row r="22" spans="1:15" ht="12" customHeight="1" outlineLevel="1">
      <c r="A22" s="277" t="s">
        <v>198</v>
      </c>
      <c r="B22" s="277"/>
      <c r="C22" s="77"/>
      <c r="D22" s="77"/>
      <c r="E22" s="78">
        <v>1651.15</v>
      </c>
      <c r="F22" s="77"/>
      <c r="G22" s="77"/>
      <c r="H22" s="79"/>
      <c r="I22" s="80"/>
    </row>
    <row r="23" spans="1:15" ht="12" customHeight="1" outlineLevel="1">
      <c r="A23" s="277" t="s">
        <v>199</v>
      </c>
      <c r="B23" s="277"/>
      <c r="C23" s="77"/>
      <c r="D23" s="77"/>
      <c r="E23" s="78">
        <v>58056.9</v>
      </c>
      <c r="F23" s="77"/>
      <c r="G23" s="77"/>
      <c r="H23" s="79"/>
      <c r="I23" s="80"/>
    </row>
    <row r="24" spans="1:15" ht="23.25" customHeight="1" outlineLevel="1">
      <c r="A24" s="277" t="s">
        <v>200</v>
      </c>
      <c r="B24" s="277"/>
      <c r="C24" s="77"/>
      <c r="D24" s="77"/>
      <c r="E24" s="78">
        <v>3847.39</v>
      </c>
      <c r="F24" s="77"/>
      <c r="G24" s="77"/>
      <c r="H24" s="79"/>
      <c r="I24" s="80"/>
    </row>
    <row r="25" spans="1:15" ht="12" customHeight="1" outlineLevel="1">
      <c r="A25" s="277" t="s">
        <v>201</v>
      </c>
      <c r="B25" s="277"/>
      <c r="C25" s="77"/>
      <c r="D25" s="77"/>
      <c r="E25" s="83">
        <v>-9691.8700000000008</v>
      </c>
      <c r="F25" s="77"/>
      <c r="G25" s="77"/>
      <c r="H25" s="79"/>
      <c r="I25" s="80"/>
    </row>
    <row r="26" spans="1:15" ht="12" customHeight="1" outlineLevel="1">
      <c r="A26" s="277" t="s">
        <v>202</v>
      </c>
      <c r="B26" s="277"/>
      <c r="C26" s="77"/>
      <c r="D26" s="77"/>
      <c r="E26" s="81">
        <v>17.41</v>
      </c>
      <c r="F26" s="77"/>
      <c r="G26" s="77"/>
      <c r="H26" s="79"/>
      <c r="I26" s="80"/>
    </row>
    <row r="27" spans="1:15" ht="12" customHeight="1" outlineLevel="1">
      <c r="A27" s="277" t="s">
        <v>203</v>
      </c>
      <c r="B27" s="277"/>
      <c r="C27" s="77"/>
      <c r="D27" s="77"/>
      <c r="E27" s="81">
        <v>850.96</v>
      </c>
      <c r="F27" s="77"/>
      <c r="G27" s="77"/>
      <c r="H27" s="79"/>
      <c r="I27" s="80"/>
    </row>
    <row r="28" spans="1:15" ht="12" customHeight="1" outlineLevel="1">
      <c r="A28" s="277" t="s">
        <v>204</v>
      </c>
      <c r="B28" s="277"/>
      <c r="C28" s="77"/>
      <c r="D28" s="77"/>
      <c r="E28" s="78">
        <v>2658.22</v>
      </c>
      <c r="F28" s="77"/>
      <c r="G28" s="77"/>
      <c r="H28" s="79"/>
      <c r="I28" s="80"/>
    </row>
    <row r="29" spans="1:15" ht="12" customHeight="1" outlineLevel="1">
      <c r="A29" s="277" t="s">
        <v>205</v>
      </c>
      <c r="B29" s="277"/>
      <c r="C29" s="77"/>
      <c r="D29" s="77"/>
      <c r="E29" s="78">
        <v>2419.62</v>
      </c>
      <c r="F29" s="77"/>
      <c r="G29" s="77"/>
      <c r="H29" s="79"/>
      <c r="I29" s="80"/>
    </row>
    <row r="30" spans="1:15" ht="12" customHeight="1" outlineLevel="1">
      <c r="A30" s="277" t="s">
        <v>206</v>
      </c>
      <c r="B30" s="277"/>
      <c r="C30" s="77"/>
      <c r="D30" s="77"/>
      <c r="E30" s="81">
        <v>613.74</v>
      </c>
      <c r="F30" s="77"/>
      <c r="G30" s="77"/>
      <c r="H30" s="79"/>
      <c r="I30" s="80"/>
    </row>
    <row r="31" spans="1:15" ht="23.25" customHeight="1" outlineLevel="1">
      <c r="A31" s="277" t="s">
        <v>207</v>
      </c>
      <c r="B31" s="277"/>
      <c r="C31" s="77"/>
      <c r="D31" s="77"/>
      <c r="E31" s="81">
        <v>870.38</v>
      </c>
      <c r="F31" s="77"/>
      <c r="G31" s="77"/>
      <c r="H31" s="79"/>
      <c r="I31" s="80"/>
    </row>
    <row r="32" spans="1:15" ht="23.25" customHeight="1" outlineLevel="1">
      <c r="A32" s="277" t="s">
        <v>208</v>
      </c>
      <c r="B32" s="277"/>
      <c r="C32" s="77"/>
      <c r="D32" s="77"/>
      <c r="E32" s="78">
        <v>6979.51</v>
      </c>
      <c r="F32" s="77"/>
      <c r="G32" s="77"/>
      <c r="H32" s="79"/>
      <c r="I32" s="80"/>
    </row>
    <row r="33" spans="1:9" ht="12" customHeight="1" outlineLevel="1">
      <c r="A33" s="277" t="s">
        <v>209</v>
      </c>
      <c r="B33" s="277"/>
      <c r="C33" s="77"/>
      <c r="D33" s="77"/>
      <c r="E33" s="81">
        <v>673.99</v>
      </c>
      <c r="F33" s="77"/>
      <c r="G33" s="77"/>
      <c r="H33" s="79"/>
      <c r="I33" s="80"/>
    </row>
    <row r="34" spans="1:9" ht="12" customHeight="1" outlineLevel="1">
      <c r="A34" s="277" t="s">
        <v>210</v>
      </c>
      <c r="B34" s="277"/>
      <c r="C34" s="77"/>
      <c r="D34" s="77"/>
      <c r="E34" s="78">
        <v>624545.81000000006</v>
      </c>
      <c r="F34" s="77"/>
      <c r="G34" s="77"/>
      <c r="H34" s="79"/>
      <c r="I34" s="80"/>
    </row>
    <row r="35" spans="1:9" ht="12" customHeight="1" outlineLevel="1">
      <c r="A35" s="277" t="s">
        <v>211</v>
      </c>
      <c r="B35" s="277"/>
      <c r="C35" s="77"/>
      <c r="D35" s="77"/>
      <c r="E35" s="81">
        <v>529.76</v>
      </c>
      <c r="F35" s="77"/>
      <c r="G35" s="77"/>
      <c r="H35" s="79"/>
      <c r="I35" s="80"/>
    </row>
    <row r="36" spans="1:9" ht="34.5" customHeight="1" outlineLevel="1">
      <c r="A36" s="277" t="s">
        <v>212</v>
      </c>
      <c r="B36" s="277"/>
      <c r="C36" s="77"/>
      <c r="D36" s="77"/>
      <c r="E36" s="81">
        <v>3.61</v>
      </c>
      <c r="F36" s="77"/>
      <c r="G36" s="77"/>
      <c r="H36" s="79"/>
      <c r="I36" s="80"/>
    </row>
    <row r="37" spans="1:9" ht="12" customHeight="1" outlineLevel="1">
      <c r="A37" s="277" t="s">
        <v>213</v>
      </c>
      <c r="B37" s="277"/>
      <c r="C37" s="77"/>
      <c r="D37" s="77"/>
      <c r="E37" s="81">
        <v>934.51</v>
      </c>
      <c r="F37" s="77"/>
      <c r="G37" s="77"/>
      <c r="H37" s="79"/>
      <c r="I37" s="80"/>
    </row>
    <row r="38" spans="1:9" ht="12" customHeight="1" outlineLevel="1">
      <c r="A38" s="277" t="s">
        <v>214</v>
      </c>
      <c r="B38" s="277"/>
      <c r="C38" s="77"/>
      <c r="D38" s="77"/>
      <c r="E38" s="78">
        <v>2265.16</v>
      </c>
      <c r="F38" s="77"/>
      <c r="G38" s="77"/>
      <c r="H38" s="79"/>
      <c r="I38" s="80"/>
    </row>
    <row r="39" spans="1:9" ht="12" customHeight="1" outlineLevel="1">
      <c r="A39" s="277" t="s">
        <v>215</v>
      </c>
      <c r="B39" s="277"/>
      <c r="C39" s="77"/>
      <c r="D39" s="77"/>
      <c r="E39" s="81">
        <v>45.65</v>
      </c>
      <c r="F39" s="77"/>
      <c r="G39" s="77"/>
      <c r="H39" s="79"/>
      <c r="I39" s="80"/>
    </row>
    <row r="40" spans="1:9" ht="12" customHeight="1" outlineLevel="1">
      <c r="A40" s="277" t="s">
        <v>216</v>
      </c>
      <c r="B40" s="277"/>
      <c r="C40" s="77"/>
      <c r="D40" s="77"/>
      <c r="E40" s="78">
        <v>53000</v>
      </c>
      <c r="F40" s="77"/>
      <c r="G40" s="77"/>
      <c r="H40" s="79"/>
      <c r="I40" s="80"/>
    </row>
    <row r="41" spans="1:9" ht="23.25" customHeight="1" outlineLevel="1">
      <c r="A41" s="277" t="s">
        <v>217</v>
      </c>
      <c r="B41" s="277"/>
      <c r="C41" s="77"/>
      <c r="D41" s="77"/>
      <c r="E41" s="81">
        <v>116.78</v>
      </c>
      <c r="F41" s="77"/>
      <c r="G41" s="77"/>
      <c r="H41" s="79"/>
      <c r="I41" s="80"/>
    </row>
    <row r="42" spans="1:9" ht="34.5" customHeight="1" outlineLevel="1">
      <c r="A42" s="277" t="s">
        <v>218</v>
      </c>
      <c r="B42" s="277"/>
      <c r="C42" s="77"/>
      <c r="D42" s="77"/>
      <c r="E42" s="81">
        <v>809.86</v>
      </c>
      <c r="F42" s="77"/>
      <c r="G42" s="77"/>
      <c r="H42" s="79"/>
      <c r="I42" s="80"/>
    </row>
    <row r="43" spans="1:9" ht="12" customHeight="1" outlineLevel="1">
      <c r="A43" s="277" t="s">
        <v>219</v>
      </c>
      <c r="B43" s="277"/>
      <c r="C43" s="77"/>
      <c r="D43" s="77"/>
      <c r="E43" s="81">
        <v>71.31</v>
      </c>
      <c r="F43" s="77"/>
      <c r="G43" s="77"/>
      <c r="H43" s="79"/>
      <c r="I43" s="80"/>
    </row>
    <row r="44" spans="1:9" ht="12" customHeight="1" outlineLevel="1">
      <c r="A44" s="277" t="s">
        <v>220</v>
      </c>
      <c r="B44" s="277"/>
      <c r="C44" s="77"/>
      <c r="D44" s="77"/>
      <c r="E44" s="78">
        <v>4655.8599999999997</v>
      </c>
      <c r="F44" s="77"/>
      <c r="G44" s="77"/>
      <c r="H44" s="79"/>
      <c r="I44" s="80"/>
    </row>
    <row r="45" spans="1:9" ht="12" customHeight="1" outlineLevel="1">
      <c r="A45" s="277" t="s">
        <v>221</v>
      </c>
      <c r="B45" s="277"/>
      <c r="C45" s="77"/>
      <c r="D45" s="77"/>
      <c r="E45" s="78">
        <v>5930.12</v>
      </c>
      <c r="F45" s="77"/>
      <c r="G45" s="77"/>
      <c r="H45" s="79"/>
      <c r="I45" s="80"/>
    </row>
    <row r="46" spans="1:9" ht="34.5" customHeight="1" outlineLevel="1">
      <c r="A46" s="277" t="s">
        <v>222</v>
      </c>
      <c r="B46" s="277"/>
      <c r="C46" s="77"/>
      <c r="D46" s="77"/>
      <c r="E46" s="81">
        <v>165.76</v>
      </c>
      <c r="F46" s="77"/>
      <c r="G46" s="77"/>
      <c r="H46" s="79"/>
      <c r="I46" s="80"/>
    </row>
    <row r="47" spans="1:9" ht="12" customHeight="1" outlineLevel="1">
      <c r="A47" s="277" t="s">
        <v>223</v>
      </c>
      <c r="B47" s="277"/>
      <c r="C47" s="77"/>
      <c r="D47" s="77"/>
      <c r="E47" s="78">
        <v>1160.58</v>
      </c>
      <c r="F47" s="77"/>
      <c r="G47" s="77"/>
      <c r="H47" s="79"/>
      <c r="I47" s="80"/>
    </row>
    <row r="48" spans="1:9" ht="12" customHeight="1" outlineLevel="1">
      <c r="A48" s="277" t="s">
        <v>224</v>
      </c>
      <c r="B48" s="277"/>
      <c r="C48" s="77"/>
      <c r="D48" s="77"/>
      <c r="E48" s="81">
        <v>788.12</v>
      </c>
      <c r="F48" s="77"/>
      <c r="G48" s="77"/>
      <c r="H48" s="79"/>
      <c r="I48" s="80"/>
    </row>
    <row r="49" spans="1:9" ht="12" customHeight="1" outlineLevel="1">
      <c r="A49" s="277" t="s">
        <v>225</v>
      </c>
      <c r="B49" s="277"/>
      <c r="C49" s="77"/>
      <c r="D49" s="77"/>
      <c r="E49" s="78">
        <v>2801.33</v>
      </c>
      <c r="F49" s="77"/>
      <c r="G49" s="77"/>
      <c r="H49" s="79"/>
      <c r="I49" s="80"/>
    </row>
    <row r="50" spans="1:9" ht="12" customHeight="1" outlineLevel="1">
      <c r="A50" s="277" t="s">
        <v>226</v>
      </c>
      <c r="B50" s="277"/>
      <c r="C50" s="77"/>
      <c r="D50" s="77"/>
      <c r="E50" s="81">
        <v>82.59</v>
      </c>
      <c r="F50" s="77"/>
      <c r="G50" s="77"/>
      <c r="H50" s="79"/>
      <c r="I50" s="80"/>
    </row>
    <row r="51" spans="1:9" ht="23.25" customHeight="1" outlineLevel="1">
      <c r="A51" s="277" t="s">
        <v>227</v>
      </c>
      <c r="B51" s="277"/>
      <c r="C51" s="77"/>
      <c r="D51" s="77"/>
      <c r="E51" s="78">
        <v>1062.02</v>
      </c>
      <c r="F51" s="77"/>
      <c r="G51" s="77"/>
      <c r="H51" s="79"/>
      <c r="I51" s="80"/>
    </row>
    <row r="52" spans="1:9" ht="12" customHeight="1" outlineLevel="1">
      <c r="A52" s="277" t="s">
        <v>228</v>
      </c>
      <c r="B52" s="277"/>
      <c r="C52" s="77"/>
      <c r="D52" s="77"/>
      <c r="E52" s="78">
        <v>186418.25</v>
      </c>
      <c r="F52" s="77"/>
      <c r="G52" s="77"/>
      <c r="H52" s="79"/>
      <c r="I52" s="80"/>
    </row>
    <row r="53" spans="1:9" ht="12" customHeight="1" outlineLevel="1">
      <c r="A53" s="277" t="s">
        <v>229</v>
      </c>
      <c r="B53" s="277"/>
      <c r="C53" s="77"/>
      <c r="D53" s="77"/>
      <c r="E53" s="78">
        <v>248516.01</v>
      </c>
      <c r="F53" s="77"/>
      <c r="G53" s="77"/>
      <c r="H53" s="79"/>
      <c r="I53" s="80"/>
    </row>
    <row r="54" spans="1:9" ht="23.25" customHeight="1" outlineLevel="1">
      <c r="A54" s="277" t="s">
        <v>230</v>
      </c>
      <c r="B54" s="277"/>
      <c r="C54" s="77"/>
      <c r="D54" s="77"/>
      <c r="E54" s="78">
        <v>1760.32</v>
      </c>
      <c r="F54" s="77"/>
      <c r="G54" s="77"/>
      <c r="H54" s="79"/>
      <c r="I54" s="80"/>
    </row>
    <row r="55" spans="1:9" ht="23.25" customHeight="1" outlineLevel="1">
      <c r="A55" s="277" t="s">
        <v>231</v>
      </c>
      <c r="B55" s="277"/>
      <c r="C55" s="77"/>
      <c r="D55" s="77"/>
      <c r="E55" s="78">
        <v>1472.23</v>
      </c>
      <c r="F55" s="77"/>
      <c r="G55" s="77"/>
      <c r="H55" s="79"/>
      <c r="I55" s="80"/>
    </row>
    <row r="56" spans="1:9" ht="23.25" customHeight="1" outlineLevel="1">
      <c r="A56" s="277" t="s">
        <v>232</v>
      </c>
      <c r="B56" s="277"/>
      <c r="C56" s="77"/>
      <c r="D56" s="77"/>
      <c r="E56" s="78">
        <v>31519.78</v>
      </c>
      <c r="F56" s="77"/>
      <c r="G56" s="77"/>
      <c r="H56" s="79"/>
      <c r="I56" s="80"/>
    </row>
    <row r="57" spans="1:9" ht="23.25" customHeight="1" outlineLevel="1">
      <c r="A57" s="277" t="s">
        <v>233</v>
      </c>
      <c r="B57" s="277"/>
      <c r="C57" s="77"/>
      <c r="D57" s="77"/>
      <c r="E57" s="81">
        <v>434.69</v>
      </c>
      <c r="F57" s="77"/>
      <c r="G57" s="77"/>
      <c r="H57" s="79"/>
      <c r="I57" s="80"/>
    </row>
    <row r="58" spans="1:9" ht="23.25" customHeight="1" outlineLevel="1">
      <c r="A58" s="277" t="s">
        <v>234</v>
      </c>
      <c r="B58" s="277"/>
      <c r="C58" s="77"/>
      <c r="D58" s="77"/>
      <c r="E58" s="78">
        <v>1968</v>
      </c>
      <c r="F58" s="77"/>
      <c r="G58" s="77"/>
      <c r="H58" s="79"/>
      <c r="I58" s="80"/>
    </row>
    <row r="59" spans="1:9" ht="23.25" customHeight="1" outlineLevel="1">
      <c r="A59" s="277" t="s">
        <v>235</v>
      </c>
      <c r="B59" s="277"/>
      <c r="C59" s="77"/>
      <c r="D59" s="77"/>
      <c r="E59" s="78">
        <v>18448.240000000002</v>
      </c>
      <c r="F59" s="77"/>
      <c r="G59" s="77"/>
      <c r="H59" s="79"/>
      <c r="I59" s="80"/>
    </row>
    <row r="60" spans="1:9" ht="23.25" customHeight="1" outlineLevel="1">
      <c r="A60" s="277" t="s">
        <v>236</v>
      </c>
      <c r="B60" s="277"/>
      <c r="C60" s="77"/>
      <c r="D60" s="77"/>
      <c r="E60" s="78">
        <v>1187.77</v>
      </c>
      <c r="F60" s="77"/>
      <c r="G60" s="77"/>
      <c r="H60" s="79"/>
      <c r="I60" s="80"/>
    </row>
    <row r="61" spans="1:9" ht="12.75" customHeight="1">
      <c r="A61" s="278" t="s">
        <v>237</v>
      </c>
      <c r="B61" s="278"/>
      <c r="C61" s="84"/>
      <c r="D61" s="84"/>
      <c r="E61" s="85">
        <v>1292365.6399999999</v>
      </c>
      <c r="F61" s="85">
        <v>1292365.6399999999</v>
      </c>
      <c r="G61" s="84"/>
      <c r="H61" s="86"/>
      <c r="I61" s="87"/>
    </row>
  </sheetData>
  <mergeCells count="66">
    <mergeCell ref="A1:H1"/>
    <mergeCell ref="A2:H2"/>
    <mergeCell ref="B4:H4"/>
    <mergeCell ref="B6:H6"/>
    <mergeCell ref="A8:B8"/>
    <mergeCell ref="C8:D8"/>
    <mergeCell ref="E8:F8"/>
    <mergeCell ref="G8:I8"/>
    <mergeCell ref="A15:B15"/>
    <mergeCell ref="A9:B10"/>
    <mergeCell ref="C9:C10"/>
    <mergeCell ref="D9:D10"/>
    <mergeCell ref="E9:E10"/>
    <mergeCell ref="H9:I10"/>
    <mergeCell ref="A11:B11"/>
    <mergeCell ref="A12:B12"/>
    <mergeCell ref="A13:B13"/>
    <mergeCell ref="A14:B14"/>
    <mergeCell ref="F9:F10"/>
    <mergeCell ref="G9:G10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51:B51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8:B58"/>
    <mergeCell ref="A59:B59"/>
    <mergeCell ref="A60:B60"/>
    <mergeCell ref="A61:B61"/>
    <mergeCell ref="A52:B52"/>
    <mergeCell ref="A53:B53"/>
    <mergeCell ref="A54:B54"/>
    <mergeCell ref="A55:B55"/>
    <mergeCell ref="A56:B56"/>
    <mergeCell ref="A57:B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до 15 кВт </vt:lpstr>
      <vt:lpstr>до 150 кВт_2020</vt:lpstr>
      <vt:lpstr>20_2020</vt:lpstr>
      <vt:lpstr>08_2020</vt:lpstr>
      <vt:lpstr>Себестоимость_2019</vt:lpstr>
      <vt:lpstr>'до 15 кВт '!Заголовки_для_печати</vt:lpstr>
      <vt:lpstr>'до 15 кВт '!Область_печати</vt:lpstr>
      <vt:lpstr>'до 150 кВт_2020'!Область_печати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Наумкин Алексей Михайлович</dc:creator>
  <cp:lastModifiedBy>Ревякин Евгений Викторович</cp:lastModifiedBy>
  <cp:lastPrinted>2021-10-20T09:43:00Z</cp:lastPrinted>
  <dcterms:created xsi:type="dcterms:W3CDTF">2015-11-07T08:32:57Z</dcterms:created>
  <dcterms:modified xsi:type="dcterms:W3CDTF">2021-10-22T12:52:49Z</dcterms:modified>
</cp:coreProperties>
</file>