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E33" i="1" l="1"/>
  <c r="F6" i="1" l="1"/>
  <c r="F7" i="1"/>
  <c r="F4" i="1"/>
  <c r="F5" i="1" s="1"/>
  <c r="F29" i="1" s="1"/>
  <c r="F3" i="1"/>
  <c r="E8" i="1" l="1"/>
  <c r="F8" i="1" s="1"/>
  <c r="J14" i="1"/>
  <c r="J15" i="1"/>
  <c r="J16" i="1"/>
  <c r="J17" i="1"/>
  <c r="J18" i="1"/>
  <c r="J19" i="1"/>
  <c r="J20" i="1"/>
  <c r="J21" i="1"/>
  <c r="J22" i="1"/>
  <c r="J23" i="1"/>
  <c r="J24" i="1"/>
  <c r="J13" i="1"/>
  <c r="F27" i="1"/>
  <c r="F30" i="1" s="1"/>
  <c r="E3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14" i="1"/>
  <c r="I14" i="1"/>
  <c r="K14" i="1" s="1"/>
  <c r="H13" i="1"/>
  <c r="I13" i="1" s="1"/>
  <c r="E5" i="1"/>
  <c r="K21" i="1" l="1"/>
  <c r="K16" i="1"/>
  <c r="K13" i="1"/>
  <c r="K24" i="1"/>
  <c r="K23" i="1"/>
  <c r="K22" i="1"/>
  <c r="K20" i="1"/>
  <c r="K19" i="1"/>
  <c r="K18" i="1"/>
  <c r="K17" i="1"/>
  <c r="K15" i="1"/>
</calcChain>
</file>

<file path=xl/sharedStrings.xml><?xml version="1.0" encoding="utf-8"?>
<sst xmlns="http://schemas.openxmlformats.org/spreadsheetml/2006/main" count="37" uniqueCount="37">
  <si>
    <t>Фактический уровень потерь</t>
  </si>
  <si>
    <t>Экономия потерь</t>
  </si>
  <si>
    <t>Покупка потерь у ТНС-Энерго Ярославль в 2023г.</t>
  </si>
  <si>
    <t>Месяц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</si>
  <si>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</si>
  <si>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</si>
  <si>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</si>
  <si>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</si>
  <si>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</si>
  <si>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</si>
  <si>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</si>
  <si>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</si>
  <si>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</si>
  <si>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</si>
  <si>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</si>
  <si>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</si>
  <si>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НН, кВт*ч</t>
  </si>
  <si>
    <t>Цена, руб.</t>
  </si>
  <si>
    <t>СН1, кВт*ч</t>
  </si>
  <si>
    <t>СН2, кВт*ч</t>
  </si>
  <si>
    <t>ВН, кВт*ч</t>
  </si>
  <si>
    <t>Сумма, руб.</t>
  </si>
  <si>
    <t>НДС, 20%</t>
  </si>
  <si>
    <t>Среднемесячная цена покупки потерь</t>
  </si>
  <si>
    <t>Всего кВт*ч</t>
  </si>
  <si>
    <t>Всего стоимость, руб.</t>
  </si>
  <si>
    <t>Плановый уровень потерь ПЭФ</t>
  </si>
  <si>
    <t>Фактическое поступление в сеть</t>
  </si>
  <si>
    <t>План по потеряв в ЭЗ</t>
  </si>
  <si>
    <t>План по потерям в ЭЗ</t>
  </si>
  <si>
    <t>С ЯГК</t>
  </si>
  <si>
    <t>Без ЯГК</t>
  </si>
  <si>
    <t>Экономия потерь без ЯГК, тыс. кВт*ч</t>
  </si>
  <si>
    <t>Экономия потерь без ЯГК, тыс. руб.</t>
  </si>
  <si>
    <t>Направления использования</t>
  </si>
  <si>
    <t>2. Консолидация</t>
  </si>
  <si>
    <t>1. Инвест программа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</si>
</sst>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%"/>
    <numFmt numFmtId="165" formatCode="#,##0.000"/>
    <numFmt numFmtId="166" formatCode="#,##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0" fontId="0" fillId="0" borderId="0" xfId="0" applyNumberFormat="1"/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0" fontId="2" fillId="0" borderId="0" xfId="0" applyFont="1"/>
    <xf numFmtId="10" fontId="0" fillId="0" borderId="0" xfId="1" applyNumberFormat="1" applyFont="1"/>
    <xf numFmtId="3" fontId="0" fillId="0" borderId="0" xfId="0" applyNumberFormat="1"/>
    <xf numFmtId="2" fontId="0" fillId="0" borderId="0" xfId="0" applyNumberFormat="1"/>
    <xf numFmtId="4" fontId="2" fillId="0" borderId="0" xfId="0" applyNumberFormat="1" applyFont="1"/>
    <xf numFmtId="166" fontId="0" fillId="0" borderId="0" xfId="0" applyNumberForma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46%20&#1092;&#1086;&#1088;&#1084;&#1072;%202023%20&#1075;&#1086;&#1076;/&#1041;&#1040;&#1051;&#1040;&#1053;&#1057;&#1067;%202023%20&#1075;.%20&#1089;&#1077;&#1090;&#1080;%20&#1071;&#1043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5.%20&#1056;&#1043;&#1069;&#1057;_&#1048;&#1055;%202024%20-%202025%20-%20&#1085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РЭС 2023г"/>
      <sheetName val="баланс без сетей ЯГК 2023г"/>
      <sheetName val="баланс ЯГК 2023г"/>
    </sheetNames>
    <sheetDataSet>
      <sheetData sheetId="0"/>
      <sheetData sheetId="1">
        <row r="8">
          <cell r="D8">
            <v>492417623.67781037</v>
          </cell>
        </row>
        <row r="32">
          <cell r="D32">
            <v>8.8328007744638999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3.6"/>
      <sheetName val="4"/>
      <sheetName val="5.1"/>
      <sheetName val="5.2"/>
      <sheetName val="5.3"/>
      <sheetName val="5.4"/>
      <sheetName val="5.5"/>
      <sheetName val="5.6"/>
      <sheetName val="7"/>
      <sheetName val="8"/>
      <sheetName val="9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8">
          <cell r="E28">
            <v>25.812451694040007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6"/>
  <sheetViews>
    <sheetView tabSelected="1" workbookViewId="0">
      <selection activeCell="M8" sqref="M8"/>
    </sheetView>
  </sheetViews>
  <sheetFormatPr defaultRowHeight="15" x14ac:dyDescent="0.25"/>
  <cols>
    <col min="1" max="1" width="4.42578125" customWidth="1"/>
    <col min="3" max="8" width="12.42578125" customWidth="1"/>
    <col min="9" max="9" width="13.140625" customWidth="1"/>
    <col min="10" max="10" width="20" customWidth="1"/>
    <col min="11" max="11" width="20.7109375" customWidth="1"/>
  </cols>
  <sheetData>
    <row r="2" spans="2:11" x14ac:dyDescent="0.25">
      <c r="B2" s="5"/>
      <c r="E2" t="s">
        <v>30</v>
      </c>
      <c r="F2" t="s">
        <v>31</v>
      </c>
    </row>
    <row r="3" spans="2:11" x14ac:dyDescent="0.25">
      <c r="B3" t="s">
        <v>26</v>
      </c>
      <c r="E3" s="1">
        <v>0.12889999999999999</v>
      </c>
      <c r="F3" s="1">
        <f>E3</f>
        <v>0.12889999999999999</v>
      </c>
    </row>
    <row r="4" spans="2:11" x14ac:dyDescent="0.25">
      <c r="B4" t="s">
        <v>0</v>
      </c>
      <c r="E4" s="2">
        <v>7.3760000000000006E-2</v>
      </c>
      <c r="F4" s="6">
        <f>'[1]баланс без сетей ЯГК 2023г'!$D$32/100</f>
        <v>8.8328007744639003E-2</v>
      </c>
    </row>
    <row r="5" spans="2:11" x14ac:dyDescent="0.25">
      <c r="B5" t="s">
        <v>1</v>
      </c>
      <c r="E5" s="2">
        <f>E3-E4</f>
        <v>5.5139999999999981E-2</v>
      </c>
      <c r="F5" s="2">
        <f>F3-F4</f>
        <v>4.0571992255360984E-2</v>
      </c>
    </row>
    <row r="6" spans="2:11" x14ac:dyDescent="0.25">
      <c r="B6" t="s">
        <v>27</v>
      </c>
      <c r="E6" s="7">
        <v>649243.4530000001</v>
      </c>
      <c r="F6" s="7">
        <f>'[1]баланс без сетей ЯГК 2023г'!$D$8/1000</f>
        <v>492417.62367781036</v>
      </c>
    </row>
    <row r="7" spans="2:11" x14ac:dyDescent="0.25">
      <c r="B7" t="s">
        <v>29</v>
      </c>
      <c r="E7" s="1">
        <v>0.12180000000000001</v>
      </c>
      <c r="F7" s="1">
        <f>E7</f>
        <v>0.12180000000000001</v>
      </c>
    </row>
    <row r="8" spans="2:11" x14ac:dyDescent="0.25">
      <c r="B8" t="s">
        <v>28</v>
      </c>
      <c r="E8" s="4">
        <f>82761.9</f>
        <v>82761.899999999994</v>
      </c>
      <c r="F8" s="4">
        <f>E8</f>
        <v>82761.899999999994</v>
      </c>
    </row>
    <row r="10" spans="2:11" x14ac:dyDescent="0.25">
      <c r="B10" t="s">
        <v>2</v>
      </c>
    </row>
    <row r="12" spans="2:11" x14ac:dyDescent="0.25">
      <c r="B12" t="s">
        <v>3</v>
      </c>
      <c r="C12" t="s">
        <v>17</v>
      </c>
      <c r="D12" t="s">
        <v>16</v>
      </c>
      <c r="E12" t="s">
        <v>19</v>
      </c>
      <c r="F12" t="s">
        <v>18</v>
      </c>
      <c r="G12" t="s">
        <v>20</v>
      </c>
      <c r="H12" t="s">
        <v>21</v>
      </c>
      <c r="I12" t="s">
        <v>22</v>
      </c>
      <c r="J12" t="s">
        <v>24</v>
      </c>
      <c r="K12" t="s">
        <v>25</v>
      </c>
    </row>
    <row r="13" spans="2:11" x14ac:dyDescent="0.25">
      <c r="B13" t="s">
        <v>4</v>
      </c>
      <c r="C13" s="3">
        <v>3.19</v>
      </c>
      <c r="D13" s="3">
        <v>12267</v>
      </c>
      <c r="E13" s="3">
        <v>1961567</v>
      </c>
      <c r="F13" s="3">
        <v>420499</v>
      </c>
      <c r="G13" s="3">
        <v>1620703</v>
      </c>
      <c r="H13" s="3">
        <f>$C$13*SUM(D13:G13)</f>
        <v>12807964.84</v>
      </c>
      <c r="I13" s="3">
        <f>H13*0.2</f>
        <v>2561592.9680000003</v>
      </c>
      <c r="J13" s="3">
        <f>D13+E13+F13+G13</f>
        <v>4015036</v>
      </c>
      <c r="K13" s="3">
        <f>H13+I13</f>
        <v>15369557.808</v>
      </c>
    </row>
    <row r="14" spans="2:11" x14ac:dyDescent="0.25">
      <c r="B14" t="s">
        <v>5</v>
      </c>
      <c r="C14">
        <v>3.53</v>
      </c>
      <c r="D14" s="3">
        <v>11111</v>
      </c>
      <c r="E14" s="3">
        <v>1980409</v>
      </c>
      <c r="F14" s="3">
        <v>641770</v>
      </c>
      <c r="G14" s="3">
        <v>888203</v>
      </c>
      <c r="H14" s="3">
        <f>C14*SUM(D14:G14)</f>
        <v>12430870.289999999</v>
      </c>
      <c r="I14" s="3">
        <f>H14*0.2</f>
        <v>2486174.0579999997</v>
      </c>
      <c r="J14" s="3">
        <f t="shared" ref="J14:J24" si="0">D14+E14+F14+G14</f>
        <v>3521493</v>
      </c>
      <c r="K14" s="3">
        <f t="shared" ref="K14:K24" si="1">H14+I14</f>
        <v>14917044.347999999</v>
      </c>
    </row>
    <row r="15" spans="2:11" x14ac:dyDescent="0.25">
      <c r="B15" t="s">
        <v>6</v>
      </c>
      <c r="C15">
        <v>3.35</v>
      </c>
      <c r="D15" s="3">
        <v>8556</v>
      </c>
      <c r="E15" s="3">
        <v>1107433</v>
      </c>
      <c r="F15" s="3">
        <v>987132</v>
      </c>
      <c r="G15" s="3">
        <v>3331979</v>
      </c>
      <c r="H15" s="3">
        <f t="shared" ref="H15:H24" si="2">C15*SUM(D15:G15)</f>
        <v>18207585</v>
      </c>
      <c r="I15" s="3">
        <f t="shared" ref="I15:I24" si="3">H15*0.2</f>
        <v>3641517</v>
      </c>
      <c r="J15" s="3">
        <f t="shared" si="0"/>
        <v>5435100</v>
      </c>
      <c r="K15" s="3">
        <f t="shared" si="1"/>
        <v>21849102</v>
      </c>
    </row>
    <row r="16" spans="2:11" x14ac:dyDescent="0.25">
      <c r="B16" t="s">
        <v>7</v>
      </c>
      <c r="C16">
        <v>3.25</v>
      </c>
      <c r="D16" s="3">
        <v>3595</v>
      </c>
      <c r="E16" s="3">
        <v>891763</v>
      </c>
      <c r="F16" s="3">
        <v>880310</v>
      </c>
      <c r="G16" s="3">
        <v>264139</v>
      </c>
      <c r="H16" s="3">
        <f t="shared" si="2"/>
        <v>6629372.75</v>
      </c>
      <c r="I16" s="3">
        <f t="shared" si="3"/>
        <v>1325874.55</v>
      </c>
      <c r="J16" s="3">
        <f t="shared" si="0"/>
        <v>2039807</v>
      </c>
      <c r="K16" s="3">
        <f t="shared" si="1"/>
        <v>7955247.2999999998</v>
      </c>
    </row>
    <row r="17" spans="2:11" x14ac:dyDescent="0.25">
      <c r="B17" t="s">
        <v>8</v>
      </c>
      <c r="C17">
        <v>3.21</v>
      </c>
      <c r="D17" s="3">
        <v>4723</v>
      </c>
      <c r="E17" s="3">
        <v>1556874</v>
      </c>
      <c r="F17" s="3">
        <v>74621</v>
      </c>
      <c r="G17" s="3">
        <v>1134465</v>
      </c>
      <c r="H17" s="3">
        <f t="shared" si="2"/>
        <v>8893892.4299999997</v>
      </c>
      <c r="I17" s="3">
        <f t="shared" si="3"/>
        <v>1778778.486</v>
      </c>
      <c r="J17" s="3">
        <f t="shared" si="0"/>
        <v>2770683</v>
      </c>
      <c r="K17" s="3">
        <f t="shared" si="1"/>
        <v>10672670.915999999</v>
      </c>
    </row>
    <row r="18" spans="2:11" x14ac:dyDescent="0.25">
      <c r="B18" t="s">
        <v>9</v>
      </c>
      <c r="C18">
        <v>3.52</v>
      </c>
      <c r="D18" s="3">
        <v>3045</v>
      </c>
      <c r="E18" s="3">
        <v>1413887</v>
      </c>
      <c r="F18" s="3">
        <v>458912</v>
      </c>
      <c r="G18" s="3">
        <v>337335</v>
      </c>
      <c r="H18" s="3">
        <f t="shared" si="2"/>
        <v>7790390.0800000001</v>
      </c>
      <c r="I18" s="3">
        <f t="shared" si="3"/>
        <v>1558078.0160000001</v>
      </c>
      <c r="J18" s="3">
        <f t="shared" si="0"/>
        <v>2213179</v>
      </c>
      <c r="K18" s="3">
        <f t="shared" si="1"/>
        <v>9348468.0960000008</v>
      </c>
    </row>
    <row r="19" spans="2:11" x14ac:dyDescent="0.25">
      <c r="B19" t="s">
        <v>10</v>
      </c>
      <c r="C19">
        <v>3.46</v>
      </c>
      <c r="D19" s="3">
        <v>3782</v>
      </c>
      <c r="E19" s="3">
        <v>1444174</v>
      </c>
      <c r="F19" s="3">
        <v>581700</v>
      </c>
      <c r="G19" s="3">
        <v>1135985</v>
      </c>
      <c r="H19" s="3">
        <f t="shared" si="2"/>
        <v>10953117.859999999</v>
      </c>
      <c r="I19" s="3">
        <f t="shared" si="3"/>
        <v>2190623.5720000002</v>
      </c>
      <c r="J19" s="3">
        <f t="shared" si="0"/>
        <v>3165641</v>
      </c>
      <c r="K19" s="3">
        <f t="shared" si="1"/>
        <v>13143741.432</v>
      </c>
    </row>
    <row r="20" spans="2:11" x14ac:dyDescent="0.25">
      <c r="B20" t="s">
        <v>11</v>
      </c>
      <c r="C20">
        <v>3.26</v>
      </c>
      <c r="D20" s="3">
        <v>3158</v>
      </c>
      <c r="E20" s="3">
        <v>1504227</v>
      </c>
      <c r="F20" s="3">
        <v>426314</v>
      </c>
      <c r="G20" s="3">
        <v>932004</v>
      </c>
      <c r="H20" s="3">
        <f t="shared" si="2"/>
        <v>9342191.7799999993</v>
      </c>
      <c r="I20" s="3">
        <f t="shared" si="3"/>
        <v>1868438.3559999999</v>
      </c>
      <c r="J20" s="3">
        <f t="shared" si="0"/>
        <v>2865703</v>
      </c>
      <c r="K20" s="3">
        <f t="shared" si="1"/>
        <v>11210630.136</v>
      </c>
    </row>
    <row r="21" spans="2:11" x14ac:dyDescent="0.25">
      <c r="B21" t="s">
        <v>12</v>
      </c>
      <c r="C21">
        <v>3.49</v>
      </c>
      <c r="D21" s="3">
        <v>2348</v>
      </c>
      <c r="E21" s="3">
        <v>1483896</v>
      </c>
      <c r="F21" s="3">
        <v>506707</v>
      </c>
      <c r="G21" s="3">
        <v>1318676</v>
      </c>
      <c r="H21" s="3">
        <f t="shared" si="2"/>
        <v>11557578.23</v>
      </c>
      <c r="I21" s="3">
        <f t="shared" si="3"/>
        <v>2311515.6460000002</v>
      </c>
      <c r="J21" s="3">
        <f t="shared" si="0"/>
        <v>3311627</v>
      </c>
      <c r="K21" s="3">
        <f t="shared" si="1"/>
        <v>13869093.876</v>
      </c>
    </row>
    <row r="22" spans="2:11" x14ac:dyDescent="0.25">
      <c r="B22" t="s">
        <v>13</v>
      </c>
      <c r="C22">
        <v>3.22</v>
      </c>
      <c r="D22" s="3">
        <v>9422</v>
      </c>
      <c r="E22" s="3">
        <v>1814249</v>
      </c>
      <c r="F22" s="3">
        <v>807230</v>
      </c>
      <c r="G22" s="3">
        <v>2827934</v>
      </c>
      <c r="H22" s="3">
        <f t="shared" si="2"/>
        <v>17577448.699999999</v>
      </c>
      <c r="I22" s="3">
        <f t="shared" si="3"/>
        <v>3515489.74</v>
      </c>
      <c r="J22" s="3">
        <f t="shared" si="0"/>
        <v>5458835</v>
      </c>
      <c r="K22" s="3">
        <f t="shared" si="1"/>
        <v>21092938.439999998</v>
      </c>
    </row>
    <row r="23" spans="2:11" x14ac:dyDescent="0.25">
      <c r="B23" t="s">
        <v>14</v>
      </c>
      <c r="C23">
        <v>3.27</v>
      </c>
      <c r="E23" s="3">
        <v>1860908</v>
      </c>
      <c r="F23" s="3">
        <v>852760</v>
      </c>
      <c r="G23" s="3">
        <v>1931912</v>
      </c>
      <c r="H23" s="3">
        <f t="shared" si="2"/>
        <v>15191046.6</v>
      </c>
      <c r="I23" s="3">
        <f t="shared" si="3"/>
        <v>3038209.3200000003</v>
      </c>
      <c r="J23" s="3">
        <f t="shared" si="0"/>
        <v>4645580</v>
      </c>
      <c r="K23" s="3">
        <f t="shared" si="1"/>
        <v>18229255.920000002</v>
      </c>
    </row>
    <row r="24" spans="2:11" x14ac:dyDescent="0.25">
      <c r="B24" t="s">
        <v>15</v>
      </c>
      <c r="C24">
        <v>3.11</v>
      </c>
      <c r="E24" s="3">
        <v>2016072</v>
      </c>
      <c r="F24" s="3">
        <v>873579</v>
      </c>
      <c r="G24" s="3">
        <v>4378480</v>
      </c>
      <c r="H24" s="3">
        <f t="shared" si="2"/>
        <v>22603887.41</v>
      </c>
      <c r="I24" s="3">
        <f t="shared" si="3"/>
        <v>4520777.4819999998</v>
      </c>
      <c r="J24" s="3">
        <f t="shared" si="0"/>
        <v>7268131</v>
      </c>
      <c r="K24" s="3">
        <f t="shared" si="1"/>
        <v>27124664.892000001</v>
      </c>
    </row>
    <row r="27" spans="2:11" x14ac:dyDescent="0.25">
      <c r="B27" t="s">
        <v>23</v>
      </c>
      <c r="F27" s="10">
        <f>AVERAGE(C13:C24)</f>
        <v>3.3216666666666672</v>
      </c>
    </row>
    <row r="29" spans="2:11" x14ac:dyDescent="0.25">
      <c r="B29" t="s">
        <v>32</v>
      </c>
      <c r="F29" s="3">
        <f>F5*F6</f>
        <v>19978.364014259383</v>
      </c>
      <c r="G29" s="3"/>
      <c r="H29" s="3"/>
    </row>
    <row r="30" spans="2:11" x14ac:dyDescent="0.25">
      <c r="B30" t="s">
        <v>33</v>
      </c>
      <c r="F30" s="9">
        <f>$F$27*F29</f>
        <v>66361.465800698265</v>
      </c>
      <c r="G30" s="3"/>
      <c r="H30" s="3"/>
    </row>
    <row r="32" spans="2:11" x14ac:dyDescent="0.25">
      <c r="B32" t="s">
        <v>34</v>
      </c>
    </row>
    <row r="33" spans="2:5" x14ac:dyDescent="0.25">
      <c r="B33" t="s">
        <v>36</v>
      </c>
      <c r="E33" s="3">
        <f>'[2]9'!$E$28*1000</f>
        <v>25812.451694040006</v>
      </c>
    </row>
    <row r="34" spans="2:5" x14ac:dyDescent="0.25">
      <c r="B34" t="s">
        <v>35</v>
      </c>
      <c r="E34" s="3">
        <f>F30-E33-E36</f>
        <v>40549.014106658258</v>
      </c>
    </row>
    <row r="36" spans="2:5" x14ac:dyDescent="0.25">
      <c r="E36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2024-08-31T10:16:24Z</dcterms:modified>
</cp:coreProperties>
</file>